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Тыныштык Узакбаевна\Desktop\Завуч\Документы 2021-2022\СЕМИНАР\Табеля\ТАРИФИКАЦИЯ\"/>
    </mc:Choice>
  </mc:AlternateContent>
  <bookViews>
    <workbookView xWindow="0" yWindow="0" windowWidth="20490" windowHeight="7365" activeTab="2"/>
  </bookViews>
  <sheets>
    <sheet name="Тариф 01.09.2022г." sheetId="6" r:id="rId1"/>
    <sheet name="Штат 01.09.2022г" sheetId="10" r:id="rId2"/>
    <sheet name="нагрузка" sheetId="11" r:id="rId3"/>
    <sheet name="тетради" sheetId="13" r:id="rId4"/>
  </sheets>
  <definedNames>
    <definedName name="_xlnm._FilterDatabase" localSheetId="0" hidden="1">'Тариф 01.09.2022г.'!$A$41:$AJ$89</definedName>
    <definedName name="БДО" localSheetId="1">#REF!</definedName>
    <definedName name="БДО">#REF!</definedName>
    <definedName name="_xlnm.Print_Area" localSheetId="0">'Тариф 01.09.2022г.'!$A$1:$BA$91</definedName>
    <definedName name="_xlnm.Print_Area" localSheetId="1">'Штат 01.09.2022г'!$A$1:$AG$49</definedName>
  </definedNames>
  <calcPr calcId="152511"/>
</workbook>
</file>

<file path=xl/calcChain.xml><?xml version="1.0" encoding="utf-8"?>
<calcChain xmlns="http://schemas.openxmlformats.org/spreadsheetml/2006/main">
  <c r="P44" i="6" l="1"/>
  <c r="P45" i="6"/>
  <c r="P46" i="6"/>
  <c r="P47" i="6"/>
  <c r="X47" i="6" s="1"/>
  <c r="P48" i="6"/>
  <c r="P49" i="6"/>
  <c r="P50" i="6"/>
  <c r="P51" i="6"/>
  <c r="X51" i="6" s="1"/>
  <c r="P52" i="6"/>
  <c r="P53" i="6"/>
  <c r="P54" i="6"/>
  <c r="P55" i="6"/>
  <c r="Z55" i="6" s="1"/>
  <c r="P56" i="6"/>
  <c r="P57" i="6"/>
  <c r="P58" i="6"/>
  <c r="P59" i="6"/>
  <c r="Z59" i="6" s="1"/>
  <c r="P60" i="6"/>
  <c r="P61" i="6"/>
  <c r="P62" i="6"/>
  <c r="P63" i="6"/>
  <c r="X63" i="6" s="1"/>
  <c r="P64" i="6"/>
  <c r="P65" i="6"/>
  <c r="P66" i="6"/>
  <c r="P67" i="6"/>
  <c r="X67" i="6" s="1"/>
  <c r="P68" i="6"/>
  <c r="P69" i="6"/>
  <c r="P70" i="6"/>
  <c r="P71" i="6"/>
  <c r="Z71" i="6" s="1"/>
  <c r="P72" i="6"/>
  <c r="P73" i="6"/>
  <c r="P74" i="6"/>
  <c r="P75" i="6"/>
  <c r="Z75" i="6" s="1"/>
  <c r="P76" i="6"/>
  <c r="P77" i="6"/>
  <c r="P78" i="6"/>
  <c r="P79" i="6"/>
  <c r="X79" i="6" s="1"/>
  <c r="P80" i="6"/>
  <c r="P81" i="6"/>
  <c r="P82" i="6"/>
  <c r="P83" i="6"/>
  <c r="X83" i="6" s="1"/>
  <c r="P84" i="6"/>
  <c r="P85" i="6"/>
  <c r="P86" i="6"/>
  <c r="P87" i="6"/>
  <c r="Z87" i="6" s="1"/>
  <c r="I44" i="6"/>
  <c r="J44" i="6" s="1"/>
  <c r="K44" i="6" s="1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J86" i="6" s="1"/>
  <c r="L86" i="6"/>
  <c r="Q86" i="6" s="1"/>
  <c r="I87" i="6"/>
  <c r="J87" i="6" s="1"/>
  <c r="K87" i="6" s="1"/>
  <c r="AT44" i="6"/>
  <c r="AT45" i="6"/>
  <c r="AT46" i="6"/>
  <c r="AT47" i="6"/>
  <c r="AT48" i="6"/>
  <c r="AT49" i="6"/>
  <c r="AT51" i="6"/>
  <c r="AT52" i="6"/>
  <c r="AT53" i="6"/>
  <c r="AT54" i="6"/>
  <c r="AT55" i="6"/>
  <c r="AT56" i="6"/>
  <c r="AT57" i="6"/>
  <c r="AT58" i="6"/>
  <c r="AT59" i="6"/>
  <c r="AT60" i="6"/>
  <c r="AT61" i="6"/>
  <c r="AT62" i="6"/>
  <c r="AT64" i="6"/>
  <c r="AT65" i="6"/>
  <c r="AT66" i="6"/>
  <c r="AT67" i="6"/>
  <c r="AT68" i="6"/>
  <c r="AT69" i="6"/>
  <c r="AT70" i="6"/>
  <c r="AT71" i="6"/>
  <c r="AT72" i="6"/>
  <c r="AT73" i="6"/>
  <c r="AT74" i="6"/>
  <c r="AT75" i="6"/>
  <c r="AT76" i="6"/>
  <c r="AT77" i="6"/>
  <c r="AT78" i="6"/>
  <c r="AT79" i="6"/>
  <c r="AT80" i="6"/>
  <c r="AT81" i="6"/>
  <c r="AT82" i="6"/>
  <c r="AT83" i="6"/>
  <c r="AT84" i="6"/>
  <c r="AT85" i="6"/>
  <c r="AT86" i="6"/>
  <c r="AT87" i="6"/>
  <c r="AT43" i="6"/>
  <c r="W44" i="6"/>
  <c r="W45" i="6"/>
  <c r="W46" i="6"/>
  <c r="W47" i="6"/>
  <c r="W48" i="6"/>
  <c r="W49" i="6"/>
  <c r="W51" i="6"/>
  <c r="W52" i="6"/>
  <c r="W53" i="6"/>
  <c r="W54" i="6"/>
  <c r="W55" i="6"/>
  <c r="W56" i="6"/>
  <c r="W57" i="6"/>
  <c r="W58" i="6"/>
  <c r="W59" i="6"/>
  <c r="W60" i="6"/>
  <c r="W61" i="6"/>
  <c r="W62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N88" i="6"/>
  <c r="O88" i="6"/>
  <c r="V88" i="6"/>
  <c r="AA88" i="6"/>
  <c r="AC88" i="6"/>
  <c r="AD88" i="6"/>
  <c r="AE88" i="6"/>
  <c r="AH88" i="6"/>
  <c r="AI88" i="6"/>
  <c r="AL88" i="6"/>
  <c r="AN88" i="6"/>
  <c r="AO88" i="6"/>
  <c r="AQ88" i="6"/>
  <c r="AU88" i="6"/>
  <c r="M88" i="6"/>
  <c r="AI41" i="11"/>
  <c r="AJ41" i="11"/>
  <c r="AK41" i="11"/>
  <c r="AM41" i="11"/>
  <c r="AN41" i="11"/>
  <c r="AO41" i="11"/>
  <c r="AP41" i="11"/>
  <c r="AQ41" i="11"/>
  <c r="AR41" i="11"/>
  <c r="AL41" i="11"/>
  <c r="Z31" i="13"/>
  <c r="Y31" i="13"/>
  <c r="X31" i="13"/>
  <c r="W31" i="13"/>
  <c r="U31" i="13"/>
  <c r="T31" i="13"/>
  <c r="S31" i="13"/>
  <c r="R31" i="13"/>
  <c r="Q31" i="13"/>
  <c r="P31" i="13"/>
  <c r="O31" i="13"/>
  <c r="N31" i="13"/>
  <c r="M31" i="13"/>
  <c r="L31" i="13"/>
  <c r="J31" i="13"/>
  <c r="I31" i="13"/>
  <c r="H31" i="13"/>
  <c r="G31" i="13"/>
  <c r="F31" i="13"/>
  <c r="E31" i="13"/>
  <c r="D31" i="13"/>
  <c r="C31" i="13"/>
  <c r="AA30" i="13"/>
  <c r="V30" i="13"/>
  <c r="AB30" i="13" s="1"/>
  <c r="K30" i="13"/>
  <c r="AA29" i="13"/>
  <c r="V29" i="13"/>
  <c r="K29" i="13"/>
  <c r="AA28" i="13"/>
  <c r="V28" i="13"/>
  <c r="K28" i="13"/>
  <c r="AA27" i="13"/>
  <c r="V27" i="13"/>
  <c r="K27" i="13"/>
  <c r="AA26" i="13"/>
  <c r="V26" i="13"/>
  <c r="AB26" i="13" s="1"/>
  <c r="K26" i="13"/>
  <c r="AA25" i="13"/>
  <c r="V25" i="13"/>
  <c r="K25" i="13"/>
  <c r="AA24" i="13"/>
  <c r="V24" i="13"/>
  <c r="K24" i="13"/>
  <c r="AA23" i="13"/>
  <c r="V23" i="13"/>
  <c r="K23" i="13"/>
  <c r="AA22" i="13"/>
  <c r="V22" i="13"/>
  <c r="AB22" i="13" s="1"/>
  <c r="K22" i="13"/>
  <c r="AA21" i="13"/>
  <c r="V21" i="13"/>
  <c r="K21" i="13"/>
  <c r="AA20" i="13"/>
  <c r="V20" i="13"/>
  <c r="K20" i="13"/>
  <c r="AA19" i="13"/>
  <c r="V19" i="13"/>
  <c r="K19" i="13"/>
  <c r="AA18" i="13"/>
  <c r="V18" i="13"/>
  <c r="AB18" i="13" s="1"/>
  <c r="K18" i="13"/>
  <c r="AA17" i="13"/>
  <c r="V17" i="13"/>
  <c r="K17" i="13"/>
  <c r="AA16" i="13"/>
  <c r="V16" i="13"/>
  <c r="K16" i="13"/>
  <c r="AA15" i="13"/>
  <c r="V15" i="13"/>
  <c r="K15" i="13"/>
  <c r="AA14" i="13"/>
  <c r="V14" i="13"/>
  <c r="AB14" i="13" s="1"/>
  <c r="K14" i="13"/>
  <c r="AA13" i="13"/>
  <c r="V13" i="13"/>
  <c r="K13" i="13"/>
  <c r="AA12" i="13"/>
  <c r="V12" i="13"/>
  <c r="K12" i="13"/>
  <c r="AA11" i="13"/>
  <c r="V11" i="13"/>
  <c r="K11" i="13"/>
  <c r="AA10" i="13"/>
  <c r="V10" i="13"/>
  <c r="AB10" i="13" s="1"/>
  <c r="K10" i="13"/>
  <c r="AA9" i="13"/>
  <c r="V9" i="13"/>
  <c r="K9" i="13"/>
  <c r="AA8" i="13"/>
  <c r="V8" i="13"/>
  <c r="K8" i="13"/>
  <c r="AA7" i="13"/>
  <c r="V7" i="13"/>
  <c r="K7" i="13"/>
  <c r="AA6" i="13"/>
  <c r="V6" i="13"/>
  <c r="V31" i="13" s="1"/>
  <c r="K6" i="13"/>
  <c r="AA5" i="13"/>
  <c r="V5" i="13"/>
  <c r="K5" i="13"/>
  <c r="BG41" i="11"/>
  <c r="BE41" i="11"/>
  <c r="BD41" i="11"/>
  <c r="BB41" i="11"/>
  <c r="BA41" i="11"/>
  <c r="AZ41" i="11"/>
  <c r="AW41" i="11"/>
  <c r="AV41" i="11"/>
  <c r="AU41" i="11"/>
  <c r="AT41" i="11"/>
  <c r="AG41" i="11"/>
  <c r="AF41" i="11"/>
  <c r="AE41" i="11"/>
  <c r="AD41" i="11"/>
  <c r="AA41" i="11"/>
  <c r="Z41" i="11"/>
  <c r="Y41" i="11"/>
  <c r="X41" i="11"/>
  <c r="V41" i="11"/>
  <c r="U41" i="11"/>
  <c r="T41" i="11"/>
  <c r="S41" i="11"/>
  <c r="R41" i="11"/>
  <c r="Q41" i="11"/>
  <c r="P41" i="11"/>
  <c r="O41" i="11"/>
  <c r="N41" i="11"/>
  <c r="M41" i="11"/>
  <c r="K41" i="11"/>
  <c r="J41" i="11"/>
  <c r="I41" i="11"/>
  <c r="H41" i="11"/>
  <c r="G41" i="11"/>
  <c r="F41" i="11"/>
  <c r="E41" i="11"/>
  <c r="D41" i="11"/>
  <c r="BF40" i="11"/>
  <c r="BC40" i="11"/>
  <c r="AX40" i="11"/>
  <c r="AS40" i="11"/>
  <c r="AH40" i="11"/>
  <c r="AB40" i="11"/>
  <c r="W40" i="11"/>
  <c r="L40" i="11"/>
  <c r="AC40" i="11" s="1"/>
  <c r="BF39" i="11"/>
  <c r="BC39" i="11"/>
  <c r="AX39" i="11"/>
  <c r="AS39" i="11"/>
  <c r="AH39" i="11"/>
  <c r="AB39" i="11"/>
  <c r="W39" i="11"/>
  <c r="L39" i="11"/>
  <c r="AC39" i="11" s="1"/>
  <c r="BF38" i="11"/>
  <c r="BC38" i="11"/>
  <c r="AX38" i="11"/>
  <c r="AS38" i="11"/>
  <c r="AH38" i="11"/>
  <c r="AB38" i="11"/>
  <c r="W38" i="11"/>
  <c r="L38" i="11"/>
  <c r="AC38" i="11" s="1"/>
  <c r="BF37" i="11"/>
  <c r="BC37" i="11"/>
  <c r="AX37" i="11"/>
  <c r="AS37" i="11"/>
  <c r="AH37" i="11"/>
  <c r="AB37" i="11"/>
  <c r="W37" i="11"/>
  <c r="L37" i="11"/>
  <c r="AC37" i="11" s="1"/>
  <c r="BF36" i="11"/>
  <c r="BC36" i="11"/>
  <c r="AX36" i="11"/>
  <c r="AS36" i="11"/>
  <c r="AH36" i="11"/>
  <c r="AB36" i="11"/>
  <c r="W36" i="11"/>
  <c r="L36" i="11"/>
  <c r="BF35" i="11"/>
  <c r="BC35" i="11"/>
  <c r="AX35" i="11"/>
  <c r="AS35" i="11"/>
  <c r="AH35" i="11"/>
  <c r="AB35" i="11"/>
  <c r="W35" i="11"/>
  <c r="L35" i="11"/>
  <c r="AC35" i="11" s="1"/>
  <c r="BF34" i="11"/>
  <c r="BC34" i="11"/>
  <c r="AX34" i="11"/>
  <c r="AS34" i="11"/>
  <c r="AY34" i="11" s="1"/>
  <c r="AH34" i="11"/>
  <c r="AB34" i="11"/>
  <c r="W34" i="11"/>
  <c r="L34" i="11"/>
  <c r="BF33" i="11"/>
  <c r="BC33" i="11"/>
  <c r="AX33" i="11"/>
  <c r="AS33" i="11"/>
  <c r="AH33" i="11"/>
  <c r="AB33" i="11"/>
  <c r="W33" i="11"/>
  <c r="L33" i="11"/>
  <c r="AC33" i="11" s="1"/>
  <c r="BF32" i="11"/>
  <c r="BC32" i="11"/>
  <c r="AX32" i="11"/>
  <c r="AS32" i="11"/>
  <c r="AY32" i="11" s="1"/>
  <c r="AH32" i="11"/>
  <c r="AB32" i="11"/>
  <c r="W32" i="11"/>
  <c r="L32" i="11"/>
  <c r="BF31" i="11"/>
  <c r="BC31" i="11"/>
  <c r="AX31" i="11"/>
  <c r="AS31" i="11"/>
  <c r="AH31" i="11"/>
  <c r="AB31" i="11"/>
  <c r="W31" i="11"/>
  <c r="L31" i="11"/>
  <c r="AC31" i="11" s="1"/>
  <c r="BF30" i="11"/>
  <c r="BC30" i="11"/>
  <c r="AX30" i="11"/>
  <c r="AS30" i="11"/>
  <c r="AY30" i="11" s="1"/>
  <c r="AH30" i="11"/>
  <c r="AB30" i="11"/>
  <c r="W30" i="11"/>
  <c r="L30" i="11"/>
  <c r="BF29" i="11"/>
  <c r="BC29" i="11"/>
  <c r="AX29" i="11"/>
  <c r="AS29" i="11"/>
  <c r="AH29" i="11"/>
  <c r="AB29" i="11"/>
  <c r="W29" i="11"/>
  <c r="L29" i="11"/>
  <c r="AC29" i="11" s="1"/>
  <c r="BF28" i="11"/>
  <c r="BC28" i="11"/>
  <c r="AX28" i="11"/>
  <c r="AS28" i="11"/>
  <c r="AY28" i="11" s="1"/>
  <c r="AH28" i="11"/>
  <c r="AB28" i="11"/>
  <c r="W28" i="11"/>
  <c r="L28" i="11"/>
  <c r="BF27" i="11"/>
  <c r="BC27" i="11"/>
  <c r="AX27" i="11"/>
  <c r="AS27" i="11"/>
  <c r="AH27" i="11"/>
  <c r="AB27" i="11"/>
  <c r="W27" i="11"/>
  <c r="L27" i="11"/>
  <c r="AC27" i="11" s="1"/>
  <c r="BF26" i="11"/>
  <c r="BC26" i="11"/>
  <c r="AX26" i="11"/>
  <c r="AS26" i="11"/>
  <c r="AY26" i="11" s="1"/>
  <c r="AH26" i="11"/>
  <c r="AB26" i="11"/>
  <c r="W26" i="11"/>
  <c r="L26" i="11"/>
  <c r="BF25" i="11"/>
  <c r="BC25" i="11"/>
  <c r="AX25" i="11"/>
  <c r="AS25" i="11"/>
  <c r="AH25" i="11"/>
  <c r="AB25" i="11"/>
  <c r="W25" i="11"/>
  <c r="L25" i="11"/>
  <c r="AC25" i="11" s="1"/>
  <c r="BF24" i="11"/>
  <c r="BC24" i="11"/>
  <c r="AX24" i="11"/>
  <c r="AS24" i="11"/>
  <c r="AY24" i="11" s="1"/>
  <c r="AH24" i="11"/>
  <c r="AB24" i="11"/>
  <c r="W24" i="11"/>
  <c r="L24" i="11"/>
  <c r="BF23" i="11"/>
  <c r="BC23" i="11"/>
  <c r="AX23" i="11"/>
  <c r="AS23" i="11"/>
  <c r="AH23" i="11"/>
  <c r="AB23" i="11"/>
  <c r="W23" i="11"/>
  <c r="L23" i="11"/>
  <c r="AC23" i="11" s="1"/>
  <c r="BF22" i="11"/>
  <c r="BC22" i="11"/>
  <c r="AX22" i="11"/>
  <c r="AS22" i="11"/>
  <c r="AY22" i="11" s="1"/>
  <c r="AH22" i="11"/>
  <c r="AB22" i="11"/>
  <c r="W22" i="11"/>
  <c r="L22" i="11"/>
  <c r="BF21" i="11"/>
  <c r="BC21" i="11"/>
  <c r="AX21" i="11"/>
  <c r="AS21" i="11"/>
  <c r="AH21" i="11"/>
  <c r="AB21" i="11"/>
  <c r="W21" i="11"/>
  <c r="L21" i="11"/>
  <c r="AC21" i="11" s="1"/>
  <c r="BF20" i="11"/>
  <c r="BC20" i="11"/>
  <c r="AX20" i="11"/>
  <c r="AS20" i="11"/>
  <c r="AY20" i="11" s="1"/>
  <c r="AH20" i="11"/>
  <c r="AB20" i="11"/>
  <c r="W20" i="11"/>
  <c r="L20" i="11"/>
  <c r="BF19" i="11"/>
  <c r="BC19" i="11"/>
  <c r="AX19" i="11"/>
  <c r="AS19" i="11"/>
  <c r="AH19" i="11"/>
  <c r="AB19" i="11"/>
  <c r="W19" i="11"/>
  <c r="L19" i="11"/>
  <c r="AC19" i="11" s="1"/>
  <c r="BF18" i="11"/>
  <c r="BC18" i="11"/>
  <c r="AX18" i="11"/>
  <c r="AS18" i="11"/>
  <c r="AY18" i="11" s="1"/>
  <c r="AH18" i="11"/>
  <c r="AB18" i="11"/>
  <c r="W18" i="11"/>
  <c r="L18" i="11"/>
  <c r="BF17" i="11"/>
  <c r="BC17" i="11"/>
  <c r="AX17" i="11"/>
  <c r="AS17" i="11"/>
  <c r="AH17" i="11"/>
  <c r="AB17" i="11"/>
  <c r="W17" i="11"/>
  <c r="L17" i="11"/>
  <c r="AC17" i="11" s="1"/>
  <c r="BF16" i="11"/>
  <c r="BC16" i="11"/>
  <c r="AX16" i="11"/>
  <c r="AS16" i="11"/>
  <c r="AY16" i="11" s="1"/>
  <c r="AH16" i="11"/>
  <c r="AB16" i="11"/>
  <c r="W16" i="11"/>
  <c r="L16" i="11"/>
  <c r="BF15" i="11"/>
  <c r="BC15" i="11"/>
  <c r="AX15" i="11"/>
  <c r="AS15" i="11"/>
  <c r="AY15" i="11" s="1"/>
  <c r="AB15" i="11"/>
  <c r="W15" i="11"/>
  <c r="L15" i="11"/>
  <c r="BF14" i="11"/>
  <c r="BC14" i="11"/>
  <c r="AX14" i="11"/>
  <c r="AS14" i="11"/>
  <c r="AH14" i="11"/>
  <c r="AY14" i="11" s="1"/>
  <c r="AB14" i="11"/>
  <c r="W14" i="11"/>
  <c r="L14" i="11"/>
  <c r="AC14" i="11" s="1"/>
  <c r="BF13" i="11"/>
  <c r="BC13" i="11"/>
  <c r="AX13" i="11"/>
  <c r="AS13" i="11"/>
  <c r="AH13" i="11"/>
  <c r="AB13" i="11"/>
  <c r="W13" i="11"/>
  <c r="L13" i="11"/>
  <c r="BF12" i="11"/>
  <c r="BC12" i="11"/>
  <c r="AX12" i="11"/>
  <c r="AS12" i="11"/>
  <c r="AH12" i="11"/>
  <c r="AY12" i="11" s="1"/>
  <c r="AB12" i="11"/>
  <c r="W12" i="11"/>
  <c r="L12" i="11"/>
  <c r="AC12" i="11" s="1"/>
  <c r="BF11" i="11"/>
  <c r="BC11" i="11"/>
  <c r="AX11" i="11"/>
  <c r="AS11" i="11"/>
  <c r="AH11" i="11"/>
  <c r="AB11" i="11"/>
  <c r="W11" i="11"/>
  <c r="L11" i="11"/>
  <c r="BF10" i="11"/>
  <c r="BC10" i="11"/>
  <c r="AX10" i="11"/>
  <c r="AS10" i="11"/>
  <c r="AH10" i="11"/>
  <c r="AY10" i="11" s="1"/>
  <c r="AB10" i="11"/>
  <c r="W10" i="11"/>
  <c r="L10" i="11"/>
  <c r="AC10" i="11" s="1"/>
  <c r="BF9" i="11"/>
  <c r="BC9" i="11"/>
  <c r="AX9" i="11"/>
  <c r="AS9" i="11"/>
  <c r="AH9" i="11"/>
  <c r="AB9" i="11"/>
  <c r="W9" i="11"/>
  <c r="L9" i="11"/>
  <c r="BF8" i="11"/>
  <c r="BC8" i="11"/>
  <c r="AX8" i="11"/>
  <c r="AS8" i="11"/>
  <c r="AH8" i="11"/>
  <c r="AY8" i="11" s="1"/>
  <c r="AB8" i="11"/>
  <c r="W8" i="11"/>
  <c r="L8" i="11"/>
  <c r="AC8" i="11" s="1"/>
  <c r="BF7" i="11"/>
  <c r="BC7" i="11"/>
  <c r="AX7" i="11"/>
  <c r="AS7" i="11"/>
  <c r="AH7" i="11"/>
  <c r="AB7" i="11"/>
  <c r="W7" i="11"/>
  <c r="L7" i="11"/>
  <c r="BF6" i="11"/>
  <c r="BC6" i="11"/>
  <c r="AX6" i="11"/>
  <c r="AS6" i="11"/>
  <c r="AH6" i="11"/>
  <c r="AB6" i="11"/>
  <c r="W6" i="11"/>
  <c r="L6" i="11"/>
  <c r="BF5" i="11"/>
  <c r="BC5" i="11"/>
  <c r="AX5" i="11"/>
  <c r="AS5" i="11"/>
  <c r="AH5" i="11"/>
  <c r="AY5" i="11" s="1"/>
  <c r="AB5" i="11"/>
  <c r="W5" i="11"/>
  <c r="L5" i="11"/>
  <c r="AC5" i="11" s="1"/>
  <c r="BF4" i="11"/>
  <c r="BC4" i="11"/>
  <c r="BC41" i="11" s="1"/>
  <c r="AX4" i="11"/>
  <c r="AX41" i="11" s="1"/>
  <c r="AS4" i="11"/>
  <c r="AH4" i="11"/>
  <c r="AH41" i="11" s="1"/>
  <c r="AB4" i="11"/>
  <c r="AB41" i="11" s="1"/>
  <c r="W4" i="11"/>
  <c r="W41" i="11" s="1"/>
  <c r="L4" i="11"/>
  <c r="AC45" i="10"/>
  <c r="AA45" i="10"/>
  <c r="Y45" i="10"/>
  <c r="W45" i="10"/>
  <c r="U45" i="10"/>
  <c r="S45" i="10"/>
  <c r="Q45" i="10"/>
  <c r="P45" i="10"/>
  <c r="M45" i="10"/>
  <c r="K45" i="10"/>
  <c r="I45" i="10"/>
  <c r="AB44" i="10"/>
  <c r="Z44" i="10"/>
  <c r="V44" i="10"/>
  <c r="J44" i="10"/>
  <c r="AB43" i="10"/>
  <c r="Z43" i="10"/>
  <c r="V43" i="10"/>
  <c r="J43" i="10"/>
  <c r="AB42" i="10"/>
  <c r="Z42" i="10"/>
  <c r="V42" i="10"/>
  <c r="J42" i="10"/>
  <c r="AB41" i="10"/>
  <c r="Z41" i="10"/>
  <c r="V41" i="10"/>
  <c r="J41" i="10"/>
  <c r="AB40" i="10"/>
  <c r="Z40" i="10"/>
  <c r="X40" i="10"/>
  <c r="V40" i="10"/>
  <c r="T40" i="10"/>
  <c r="R40" i="10"/>
  <c r="J40" i="10"/>
  <c r="AB39" i="10"/>
  <c r="Z39" i="10"/>
  <c r="X39" i="10"/>
  <c r="V39" i="10"/>
  <c r="T39" i="10"/>
  <c r="R39" i="10"/>
  <c r="J39" i="10"/>
  <c r="AB38" i="10"/>
  <c r="Z38" i="10"/>
  <c r="X38" i="10"/>
  <c r="V38" i="10"/>
  <c r="T38" i="10"/>
  <c r="R38" i="10"/>
  <c r="L38" i="10"/>
  <c r="J38" i="10"/>
  <c r="AB37" i="10"/>
  <c r="Z37" i="10"/>
  <c r="X37" i="10"/>
  <c r="V37" i="10"/>
  <c r="T37" i="10"/>
  <c r="R37" i="10"/>
  <c r="J37" i="10"/>
  <c r="AB36" i="10"/>
  <c r="Z36" i="10"/>
  <c r="X36" i="10"/>
  <c r="V36" i="10"/>
  <c r="T36" i="10"/>
  <c r="R36" i="10"/>
  <c r="J36" i="10"/>
  <c r="AB35" i="10"/>
  <c r="Z35" i="10"/>
  <c r="X35" i="10"/>
  <c r="V35" i="10"/>
  <c r="T35" i="10"/>
  <c r="R35" i="10"/>
  <c r="J35" i="10"/>
  <c r="AB34" i="10"/>
  <c r="Z34" i="10"/>
  <c r="X34" i="10"/>
  <c r="V34" i="10"/>
  <c r="T34" i="10"/>
  <c r="R34" i="10"/>
  <c r="J34" i="10"/>
  <c r="AB33" i="10"/>
  <c r="Z33" i="10"/>
  <c r="X33" i="10"/>
  <c r="V33" i="10"/>
  <c r="T33" i="10"/>
  <c r="R33" i="10"/>
  <c r="J33" i="10"/>
  <c r="AB32" i="10"/>
  <c r="Z32" i="10"/>
  <c r="X32" i="10"/>
  <c r="V32" i="10"/>
  <c r="T32" i="10"/>
  <c r="R32" i="10"/>
  <c r="J32" i="10"/>
  <c r="AB31" i="10"/>
  <c r="Z31" i="10"/>
  <c r="X31" i="10"/>
  <c r="V31" i="10"/>
  <c r="T31" i="10"/>
  <c r="R31" i="10"/>
  <c r="J31" i="10"/>
  <c r="AB30" i="10"/>
  <c r="Z30" i="10"/>
  <c r="X30" i="10"/>
  <c r="V30" i="10"/>
  <c r="T30" i="10"/>
  <c r="R30" i="10"/>
  <c r="L30" i="10"/>
  <c r="J30" i="10"/>
  <c r="AB29" i="10"/>
  <c r="Z29" i="10"/>
  <c r="X29" i="10"/>
  <c r="V29" i="10"/>
  <c r="T29" i="10"/>
  <c r="R29" i="10"/>
  <c r="J29" i="10"/>
  <c r="AB28" i="10"/>
  <c r="Z28" i="10"/>
  <c r="X28" i="10"/>
  <c r="V28" i="10"/>
  <c r="T28" i="10"/>
  <c r="R28" i="10"/>
  <c r="J28" i="10"/>
  <c r="L28" i="10" s="1"/>
  <c r="AB27" i="10"/>
  <c r="Z27" i="10"/>
  <c r="X27" i="10"/>
  <c r="V27" i="10"/>
  <c r="T27" i="10"/>
  <c r="R27" i="10"/>
  <c r="J27" i="10"/>
  <c r="AB26" i="10"/>
  <c r="Z26" i="10"/>
  <c r="X26" i="10"/>
  <c r="V26" i="10"/>
  <c r="T26" i="10"/>
  <c r="R26" i="10"/>
  <c r="J26" i="10"/>
  <c r="AB25" i="10"/>
  <c r="Z25" i="10"/>
  <c r="X25" i="10"/>
  <c r="V25" i="10"/>
  <c r="T25" i="10"/>
  <c r="R25" i="10"/>
  <c r="J25" i="10"/>
  <c r="AB24" i="10"/>
  <c r="Z24" i="10"/>
  <c r="X24" i="10"/>
  <c r="V24" i="10"/>
  <c r="T24" i="10"/>
  <c r="R24" i="10"/>
  <c r="J24" i="10"/>
  <c r="AB23" i="10"/>
  <c r="Z23" i="10"/>
  <c r="X23" i="10"/>
  <c r="V23" i="10"/>
  <c r="T23" i="10"/>
  <c r="R23" i="10"/>
  <c r="J23" i="10"/>
  <c r="AB22" i="10"/>
  <c r="Z22" i="10"/>
  <c r="X22" i="10"/>
  <c r="V22" i="10"/>
  <c r="T22" i="10"/>
  <c r="R22" i="10"/>
  <c r="L22" i="10"/>
  <c r="J22" i="10"/>
  <c r="AB21" i="10"/>
  <c r="Z21" i="10"/>
  <c r="X21" i="10"/>
  <c r="V21" i="10"/>
  <c r="T21" i="10"/>
  <c r="R21" i="10"/>
  <c r="J21" i="10"/>
  <c r="AB20" i="10"/>
  <c r="Z20" i="10"/>
  <c r="X20" i="10"/>
  <c r="V20" i="10"/>
  <c r="V45" i="10" s="1"/>
  <c r="T20" i="10"/>
  <c r="R20" i="10"/>
  <c r="J20" i="10"/>
  <c r="J45" i="10" s="1"/>
  <c r="I88" i="6"/>
  <c r="J88" i="6" s="1"/>
  <c r="AR87" i="6"/>
  <c r="AP87" i="6"/>
  <c r="AM87" i="6"/>
  <c r="AK87" i="6"/>
  <c r="AJ87" i="6"/>
  <c r="AG87" i="6"/>
  <c r="AF87" i="6"/>
  <c r="AR86" i="6"/>
  <c r="AP86" i="6"/>
  <c r="AM86" i="6"/>
  <c r="AK86" i="6"/>
  <c r="AJ86" i="6"/>
  <c r="AG86" i="6"/>
  <c r="AF86" i="6"/>
  <c r="AR85" i="6"/>
  <c r="AP85" i="6"/>
  <c r="AM85" i="6"/>
  <c r="AK85" i="6"/>
  <c r="AJ85" i="6"/>
  <c r="AG85" i="6"/>
  <c r="AF85" i="6"/>
  <c r="AR84" i="6"/>
  <c r="AP84" i="6"/>
  <c r="AM84" i="6"/>
  <c r="AK84" i="6"/>
  <c r="AJ84" i="6"/>
  <c r="AG84" i="6"/>
  <c r="AF84" i="6"/>
  <c r="AR83" i="6"/>
  <c r="AP83" i="6"/>
  <c r="AM83" i="6"/>
  <c r="AK83" i="6"/>
  <c r="AJ83" i="6"/>
  <c r="AG83" i="6"/>
  <c r="AF83" i="6"/>
  <c r="AR82" i="6"/>
  <c r="AP82" i="6"/>
  <c r="AM82" i="6"/>
  <c r="AK82" i="6"/>
  <c r="AJ82" i="6"/>
  <c r="AG82" i="6"/>
  <c r="AF82" i="6"/>
  <c r="AR81" i="6"/>
  <c r="AP81" i="6"/>
  <c r="AM81" i="6"/>
  <c r="AK81" i="6"/>
  <c r="AJ81" i="6"/>
  <c r="AG81" i="6"/>
  <c r="AF81" i="6"/>
  <c r="AR80" i="6"/>
  <c r="AP80" i="6"/>
  <c r="AM80" i="6"/>
  <c r="AK80" i="6"/>
  <c r="AJ80" i="6"/>
  <c r="AG80" i="6"/>
  <c r="AF80" i="6"/>
  <c r="AR79" i="6"/>
  <c r="AP79" i="6"/>
  <c r="AM79" i="6"/>
  <c r="AK79" i="6"/>
  <c r="AJ79" i="6"/>
  <c r="AG79" i="6"/>
  <c r="AF79" i="6"/>
  <c r="AR78" i="6"/>
  <c r="AP78" i="6"/>
  <c r="AM78" i="6"/>
  <c r="AK78" i="6"/>
  <c r="AJ78" i="6"/>
  <c r="AG78" i="6"/>
  <c r="AF78" i="6"/>
  <c r="AR77" i="6"/>
  <c r="AP77" i="6"/>
  <c r="AM77" i="6"/>
  <c r="AK77" i="6"/>
  <c r="AJ77" i="6"/>
  <c r="AG77" i="6"/>
  <c r="AF77" i="6"/>
  <c r="AR76" i="6"/>
  <c r="AP76" i="6"/>
  <c r="AM76" i="6"/>
  <c r="AK76" i="6"/>
  <c r="AJ76" i="6"/>
  <c r="AG76" i="6"/>
  <c r="AF76" i="6"/>
  <c r="AR75" i="6"/>
  <c r="AP75" i="6"/>
  <c r="AM75" i="6"/>
  <c r="AK75" i="6"/>
  <c r="AJ75" i="6"/>
  <c r="AG75" i="6"/>
  <c r="AF75" i="6"/>
  <c r="AR74" i="6"/>
  <c r="AP74" i="6"/>
  <c r="AM74" i="6"/>
  <c r="AK74" i="6"/>
  <c r="AJ74" i="6"/>
  <c r="AG74" i="6"/>
  <c r="AF74" i="6"/>
  <c r="AR73" i="6"/>
  <c r="AP73" i="6"/>
  <c r="AM73" i="6"/>
  <c r="AK73" i="6"/>
  <c r="AJ73" i="6"/>
  <c r="AG73" i="6"/>
  <c r="AF73" i="6"/>
  <c r="AR72" i="6"/>
  <c r="AP72" i="6"/>
  <c r="AM72" i="6"/>
  <c r="AK72" i="6"/>
  <c r="AJ72" i="6"/>
  <c r="AG72" i="6"/>
  <c r="AF72" i="6"/>
  <c r="AR71" i="6"/>
  <c r="AP71" i="6"/>
  <c r="AM71" i="6"/>
  <c r="AK71" i="6"/>
  <c r="AJ71" i="6"/>
  <c r="AG71" i="6"/>
  <c r="AF71" i="6"/>
  <c r="AR70" i="6"/>
  <c r="AP70" i="6"/>
  <c r="AM70" i="6"/>
  <c r="AK70" i="6"/>
  <c r="AJ70" i="6"/>
  <c r="AG70" i="6"/>
  <c r="AF70" i="6"/>
  <c r="AR69" i="6"/>
  <c r="AP69" i="6"/>
  <c r="AM69" i="6"/>
  <c r="AK69" i="6"/>
  <c r="AJ69" i="6"/>
  <c r="AG69" i="6"/>
  <c r="AF69" i="6"/>
  <c r="AR68" i="6"/>
  <c r="AP68" i="6"/>
  <c r="AM68" i="6"/>
  <c r="AK68" i="6"/>
  <c r="AJ68" i="6"/>
  <c r="AG68" i="6"/>
  <c r="AF68" i="6"/>
  <c r="AR67" i="6"/>
  <c r="AP67" i="6"/>
  <c r="AM67" i="6"/>
  <c r="AK67" i="6"/>
  <c r="AJ67" i="6"/>
  <c r="AG67" i="6"/>
  <c r="AF67" i="6"/>
  <c r="AR66" i="6"/>
  <c r="AP66" i="6"/>
  <c r="AM66" i="6"/>
  <c r="AK66" i="6"/>
  <c r="AJ66" i="6"/>
  <c r="AG66" i="6"/>
  <c r="AF66" i="6"/>
  <c r="AR65" i="6"/>
  <c r="AP65" i="6"/>
  <c r="AM65" i="6"/>
  <c r="AK65" i="6"/>
  <c r="AJ65" i="6"/>
  <c r="AG65" i="6"/>
  <c r="AF65" i="6"/>
  <c r="AR64" i="6"/>
  <c r="AP64" i="6"/>
  <c r="AM64" i="6"/>
  <c r="AK64" i="6"/>
  <c r="AJ64" i="6"/>
  <c r="AG64" i="6"/>
  <c r="AF64" i="6"/>
  <c r="AR62" i="6"/>
  <c r="AP62" i="6"/>
  <c r="AM62" i="6"/>
  <c r="AK62" i="6"/>
  <c r="AJ62" i="6"/>
  <c r="AG62" i="6"/>
  <c r="AF62" i="6"/>
  <c r="AR60" i="6"/>
  <c r="AP60" i="6"/>
  <c r="AM60" i="6"/>
  <c r="AK60" i="6"/>
  <c r="AJ60" i="6"/>
  <c r="AG60" i="6"/>
  <c r="AF60" i="6"/>
  <c r="AR59" i="6"/>
  <c r="AP59" i="6"/>
  <c r="AM59" i="6"/>
  <c r="AK59" i="6"/>
  <c r="AJ59" i="6"/>
  <c r="AG59" i="6"/>
  <c r="AF59" i="6"/>
  <c r="AR57" i="6"/>
  <c r="AP57" i="6"/>
  <c r="AM57" i="6"/>
  <c r="AK57" i="6"/>
  <c r="AJ57" i="6"/>
  <c r="AG57" i="6"/>
  <c r="AF57" i="6"/>
  <c r="AR56" i="6"/>
  <c r="AP56" i="6"/>
  <c r="AM56" i="6"/>
  <c r="AK56" i="6"/>
  <c r="AJ56" i="6"/>
  <c r="AG56" i="6"/>
  <c r="AF56" i="6"/>
  <c r="AR55" i="6"/>
  <c r="AP55" i="6"/>
  <c r="AM55" i="6"/>
  <c r="AK55" i="6"/>
  <c r="AJ55" i="6"/>
  <c r="AG55" i="6"/>
  <c r="AF55" i="6"/>
  <c r="AR54" i="6"/>
  <c r="AP54" i="6"/>
  <c r="AM54" i="6"/>
  <c r="AK54" i="6"/>
  <c r="AJ54" i="6"/>
  <c r="AG54" i="6"/>
  <c r="AF54" i="6"/>
  <c r="AR53" i="6"/>
  <c r="AP53" i="6"/>
  <c r="AM53" i="6"/>
  <c r="AK53" i="6"/>
  <c r="AJ53" i="6"/>
  <c r="AG53" i="6"/>
  <c r="AF53" i="6"/>
  <c r="AR52" i="6"/>
  <c r="AP52" i="6"/>
  <c r="AM52" i="6"/>
  <c r="AK52" i="6"/>
  <c r="AJ52" i="6"/>
  <c r="AG52" i="6"/>
  <c r="AF52" i="6"/>
  <c r="AR51" i="6"/>
  <c r="AP51" i="6"/>
  <c r="AM51" i="6"/>
  <c r="AK51" i="6"/>
  <c r="AJ51" i="6"/>
  <c r="AG51" i="6"/>
  <c r="AF51" i="6"/>
  <c r="AR49" i="6"/>
  <c r="AP49" i="6"/>
  <c r="AM49" i="6"/>
  <c r="AK49" i="6"/>
  <c r="AJ49" i="6"/>
  <c r="AG49" i="6"/>
  <c r="AF49" i="6"/>
  <c r="AR48" i="6"/>
  <c r="AP48" i="6"/>
  <c r="AM48" i="6"/>
  <c r="AK48" i="6"/>
  <c r="AG48" i="6"/>
  <c r="AF48" i="6"/>
  <c r="AR47" i="6"/>
  <c r="AP47" i="6"/>
  <c r="AM47" i="6"/>
  <c r="AK47" i="6"/>
  <c r="AJ47" i="6"/>
  <c r="AG47" i="6"/>
  <c r="AF47" i="6"/>
  <c r="AR46" i="6"/>
  <c r="AP46" i="6"/>
  <c r="AM46" i="6"/>
  <c r="AK46" i="6"/>
  <c r="AJ46" i="6"/>
  <c r="AG46" i="6"/>
  <c r="AF46" i="6"/>
  <c r="AR44" i="6"/>
  <c r="AP44" i="6"/>
  <c r="AM44" i="6"/>
  <c r="AK44" i="6"/>
  <c r="AJ44" i="6"/>
  <c r="AG44" i="6"/>
  <c r="AF44" i="6"/>
  <c r="AR43" i="6"/>
  <c r="AP43" i="6"/>
  <c r="AM43" i="6"/>
  <c r="AM88" i="6" s="1"/>
  <c r="AK43" i="6"/>
  <c r="AJ43" i="6"/>
  <c r="AG43" i="6"/>
  <c r="AF43" i="6"/>
  <c r="AF88" i="6" s="1"/>
  <c r="W43" i="6"/>
  <c r="W88" i="6" s="1"/>
  <c r="P43" i="6"/>
  <c r="I43" i="6"/>
  <c r="AN32" i="6"/>
  <c r="AM32" i="6"/>
  <c r="AL32" i="6"/>
  <c r="AO31" i="6"/>
  <c r="AO30" i="6"/>
  <c r="AO29" i="6"/>
  <c r="AO28" i="6"/>
  <c r="AO27" i="6"/>
  <c r="AO26" i="6"/>
  <c r="AO25" i="6"/>
  <c r="AO24" i="6"/>
  <c r="AO23" i="6"/>
  <c r="AO22" i="6"/>
  <c r="AO21" i="6"/>
  <c r="AO20" i="6"/>
  <c r="AO19" i="6"/>
  <c r="AO18" i="6"/>
  <c r="AO17" i="6"/>
  <c r="AO16" i="6"/>
  <c r="AO15" i="6"/>
  <c r="AO14" i="6"/>
  <c r="AO13" i="6"/>
  <c r="AO12" i="6"/>
  <c r="AN11" i="6"/>
  <c r="AM11" i="6"/>
  <c r="AL11" i="6"/>
  <c r="AO10" i="6"/>
  <c r="AO9" i="6"/>
  <c r="AO8" i="6"/>
  <c r="AO6" i="6"/>
  <c r="AO5" i="6"/>
  <c r="AO4" i="6"/>
  <c r="AO3" i="6"/>
  <c r="BF41" i="11" l="1"/>
  <c r="BH19" i="11"/>
  <c r="BH27" i="11"/>
  <c r="BH35" i="11"/>
  <c r="L20" i="10"/>
  <c r="X45" i="10"/>
  <c r="L36" i="10"/>
  <c r="L41" i="11"/>
  <c r="AS41" i="11"/>
  <c r="AY7" i="11"/>
  <c r="AY9" i="11"/>
  <c r="AY11" i="11"/>
  <c r="AY13" i="11"/>
  <c r="AC16" i="11"/>
  <c r="AC18" i="11"/>
  <c r="BH18" i="11" s="1"/>
  <c r="AC20" i="11"/>
  <c r="BH20" i="11" s="1"/>
  <c r="AC22" i="11"/>
  <c r="BH22" i="11" s="1"/>
  <c r="AC24" i="11"/>
  <c r="AC26" i="11"/>
  <c r="BH26" i="11" s="1"/>
  <c r="AC28" i="11"/>
  <c r="AC30" i="11"/>
  <c r="AC32" i="11"/>
  <c r="AC34" i="11"/>
  <c r="BH34" i="11" s="1"/>
  <c r="AC36" i="11"/>
  <c r="AB5" i="13"/>
  <c r="AA31" i="13"/>
  <c r="AB9" i="13"/>
  <c r="AB13" i="13"/>
  <c r="AB17" i="13"/>
  <c r="AB21" i="13"/>
  <c r="AB25" i="13"/>
  <c r="AB29" i="13"/>
  <c r="Z86" i="6"/>
  <c r="X86" i="6"/>
  <c r="Z82" i="6"/>
  <c r="X82" i="6"/>
  <c r="Z78" i="6"/>
  <c r="X78" i="6"/>
  <c r="Z74" i="6"/>
  <c r="X74" i="6"/>
  <c r="Z70" i="6"/>
  <c r="X70" i="6"/>
  <c r="Z66" i="6"/>
  <c r="X66" i="6"/>
  <c r="Z62" i="6"/>
  <c r="X62" i="6"/>
  <c r="Z58" i="6"/>
  <c r="X58" i="6"/>
  <c r="Z54" i="6"/>
  <c r="X54" i="6"/>
  <c r="Z50" i="6"/>
  <c r="X50" i="6"/>
  <c r="Z46" i="6"/>
  <c r="X46" i="6"/>
  <c r="R86" i="6"/>
  <c r="T86" i="6" s="1"/>
  <c r="X75" i="6"/>
  <c r="X59" i="6"/>
  <c r="Z83" i="6"/>
  <c r="Z67" i="6"/>
  <c r="Z51" i="6"/>
  <c r="AR88" i="6"/>
  <c r="R45" i="10"/>
  <c r="Z45" i="10"/>
  <c r="L26" i="10"/>
  <c r="L34" i="10"/>
  <c r="AC6" i="11"/>
  <c r="AC7" i="11"/>
  <c r="BH7" i="11" s="1"/>
  <c r="AC9" i="11"/>
  <c r="AC11" i="11"/>
  <c r="BH11" i="11" s="1"/>
  <c r="AC13" i="11"/>
  <c r="BH13" i="11" s="1"/>
  <c r="AC15" i="11"/>
  <c r="BH15" i="11" s="1"/>
  <c r="AB8" i="13"/>
  <c r="AB12" i="13"/>
  <c r="AB16" i="13"/>
  <c r="AB20" i="13"/>
  <c r="AB24" i="13"/>
  <c r="AB28" i="13"/>
  <c r="Z85" i="6"/>
  <c r="X85" i="6"/>
  <c r="Z81" i="6"/>
  <c r="X81" i="6"/>
  <c r="Z77" i="6"/>
  <c r="X77" i="6"/>
  <c r="Z73" i="6"/>
  <c r="X73" i="6"/>
  <c r="Z69" i="6"/>
  <c r="X69" i="6"/>
  <c r="Z65" i="6"/>
  <c r="X65" i="6"/>
  <c r="Z61" i="6"/>
  <c r="X61" i="6"/>
  <c r="Z57" i="6"/>
  <c r="X57" i="6"/>
  <c r="Z53" i="6"/>
  <c r="X53" i="6"/>
  <c r="Z49" i="6"/>
  <c r="X49" i="6"/>
  <c r="Z45" i="6"/>
  <c r="X45" i="6"/>
  <c r="X87" i="6"/>
  <c r="X71" i="6"/>
  <c r="X55" i="6"/>
  <c r="Z79" i="6"/>
  <c r="Z63" i="6"/>
  <c r="Z47" i="6"/>
  <c r="T45" i="10"/>
  <c r="AB45" i="10"/>
  <c r="N22" i="10"/>
  <c r="L24" i="10"/>
  <c r="N24" i="10" s="1"/>
  <c r="O24" i="10" s="1"/>
  <c r="N30" i="10"/>
  <c r="O30" i="10" s="1"/>
  <c r="AD30" i="10" s="1"/>
  <c r="AE30" i="10" s="1"/>
  <c r="AF30" i="10" s="1"/>
  <c r="L32" i="10"/>
  <c r="N32" i="10" s="1"/>
  <c r="O32" i="10" s="1"/>
  <c r="N38" i="10"/>
  <c r="O38" i="10" s="1"/>
  <c r="AD38" i="10" s="1"/>
  <c r="AE38" i="10" s="1"/>
  <c r="AF38" i="10" s="1"/>
  <c r="L40" i="10"/>
  <c r="N40" i="10" s="1"/>
  <c r="O40" i="10" s="1"/>
  <c r="AY17" i="11"/>
  <c r="AY19" i="11"/>
  <c r="AY21" i="11"/>
  <c r="BH21" i="11" s="1"/>
  <c r="AY23" i="11"/>
  <c r="BH23" i="11" s="1"/>
  <c r="AY25" i="11"/>
  <c r="BH25" i="11" s="1"/>
  <c r="AY27" i="11"/>
  <c r="AY29" i="11"/>
  <c r="BH29" i="11" s="1"/>
  <c r="AY31" i="11"/>
  <c r="BH31" i="11" s="1"/>
  <c r="AY33" i="11"/>
  <c r="BH33" i="11" s="1"/>
  <c r="AY35" i="11"/>
  <c r="AY36" i="11"/>
  <c r="AY37" i="11"/>
  <c r="BH37" i="11" s="1"/>
  <c r="AY38" i="11"/>
  <c r="BH38" i="11" s="1"/>
  <c r="AY39" i="11"/>
  <c r="BH39" i="11" s="1"/>
  <c r="AY40" i="11"/>
  <c r="BH40" i="11" s="1"/>
  <c r="K31" i="13"/>
  <c r="AB7" i="13"/>
  <c r="AB11" i="13"/>
  <c r="AB15" i="13"/>
  <c r="AB19" i="13"/>
  <c r="AB23" i="13"/>
  <c r="AB27" i="13"/>
  <c r="AB86" i="6"/>
  <c r="Y86" i="6"/>
  <c r="Z84" i="6"/>
  <c r="X84" i="6"/>
  <c r="Z80" i="6"/>
  <c r="X80" i="6"/>
  <c r="Z76" i="6"/>
  <c r="X76" i="6"/>
  <c r="Z72" i="6"/>
  <c r="X72" i="6"/>
  <c r="Z68" i="6"/>
  <c r="X68" i="6"/>
  <c r="Z64" i="6"/>
  <c r="X64" i="6"/>
  <c r="Z60" i="6"/>
  <c r="X60" i="6"/>
  <c r="Z56" i="6"/>
  <c r="X56" i="6"/>
  <c r="Z52" i="6"/>
  <c r="X52" i="6"/>
  <c r="Z48" i="6"/>
  <c r="X48" i="6"/>
  <c r="Z44" i="6"/>
  <c r="X44" i="6"/>
  <c r="O22" i="10"/>
  <c r="AD22" i="10" s="1"/>
  <c r="AE22" i="10" s="1"/>
  <c r="AF22" i="10" s="1"/>
  <c r="N28" i="10"/>
  <c r="K86" i="6"/>
  <c r="S86" i="6"/>
  <c r="L87" i="6"/>
  <c r="J85" i="6"/>
  <c r="K85" i="6" s="1"/>
  <c r="J84" i="6"/>
  <c r="K84" i="6" s="1"/>
  <c r="J83" i="6"/>
  <c r="K83" i="6" s="1"/>
  <c r="J82" i="6"/>
  <c r="K82" i="6" s="1"/>
  <c r="J81" i="6"/>
  <c r="K81" i="6" s="1"/>
  <c r="J80" i="6"/>
  <c r="K80" i="6" s="1"/>
  <c r="J79" i="6"/>
  <c r="K79" i="6" s="1"/>
  <c r="J78" i="6"/>
  <c r="K78" i="6" s="1"/>
  <c r="J77" i="6"/>
  <c r="K77" i="6" s="1"/>
  <c r="J76" i="6"/>
  <c r="K76" i="6" s="1"/>
  <c r="J75" i="6"/>
  <c r="K75" i="6" s="1"/>
  <c r="J74" i="6"/>
  <c r="K74" i="6" s="1"/>
  <c r="J73" i="6"/>
  <c r="K73" i="6" s="1"/>
  <c r="J72" i="6"/>
  <c r="K72" i="6" s="1"/>
  <c r="J71" i="6"/>
  <c r="K71" i="6" s="1"/>
  <c r="J70" i="6"/>
  <c r="K70" i="6" s="1"/>
  <c r="J69" i="6"/>
  <c r="K69" i="6" s="1"/>
  <c r="J68" i="6"/>
  <c r="K68" i="6" s="1"/>
  <c r="J67" i="6"/>
  <c r="K67" i="6" s="1"/>
  <c r="J66" i="6"/>
  <c r="K66" i="6" s="1"/>
  <c r="J65" i="6"/>
  <c r="K65" i="6" s="1"/>
  <c r="J64" i="6"/>
  <c r="K64" i="6" s="1"/>
  <c r="J63" i="6"/>
  <c r="K63" i="6" s="1"/>
  <c r="J62" i="6"/>
  <c r="K62" i="6" s="1"/>
  <c r="J61" i="6"/>
  <c r="K61" i="6" s="1"/>
  <c r="J60" i="6"/>
  <c r="K60" i="6" s="1"/>
  <c r="J59" i="6"/>
  <c r="K59" i="6" s="1"/>
  <c r="J58" i="6"/>
  <c r="K58" i="6" s="1"/>
  <c r="J57" i="6"/>
  <c r="K57" i="6" s="1"/>
  <c r="J56" i="6"/>
  <c r="K56" i="6" s="1"/>
  <c r="J55" i="6"/>
  <c r="K55" i="6" s="1"/>
  <c r="J54" i="6"/>
  <c r="K54" i="6" s="1"/>
  <c r="J53" i="6"/>
  <c r="K53" i="6" s="1"/>
  <c r="J52" i="6"/>
  <c r="K52" i="6" s="1"/>
  <c r="J51" i="6"/>
  <c r="K51" i="6" s="1"/>
  <c r="J50" i="6"/>
  <c r="K50" i="6" s="1"/>
  <c r="J49" i="6"/>
  <c r="K49" i="6" s="1"/>
  <c r="J48" i="6"/>
  <c r="K48" i="6" s="1"/>
  <c r="J47" i="6"/>
  <c r="K47" i="6" s="1"/>
  <c r="J46" i="6"/>
  <c r="K46" i="6" s="1"/>
  <c r="J45" i="6"/>
  <c r="K45" i="6" s="1"/>
  <c r="L44" i="6"/>
  <c r="AG88" i="6"/>
  <c r="AK88" i="6"/>
  <c r="AP88" i="6"/>
  <c r="AJ88" i="6"/>
  <c r="AT88" i="6"/>
  <c r="P88" i="6"/>
  <c r="Z43" i="6"/>
  <c r="AO32" i="6"/>
  <c r="X43" i="6"/>
  <c r="J43" i="6"/>
  <c r="L43" i="6" s="1"/>
  <c r="AO11" i="6"/>
  <c r="O28" i="10"/>
  <c r="BH5" i="11"/>
  <c r="AY6" i="11"/>
  <c r="BH6" i="11" s="1"/>
  <c r="BH17" i="11"/>
  <c r="N20" i="10"/>
  <c r="L21" i="10"/>
  <c r="L23" i="10"/>
  <c r="L25" i="10"/>
  <c r="N25" i="10" s="1"/>
  <c r="L27" i="10"/>
  <c r="L29" i="10"/>
  <c r="L31" i="10"/>
  <c r="L33" i="10"/>
  <c r="N33" i="10" s="1"/>
  <c r="L35" i="10"/>
  <c r="L37" i="10"/>
  <c r="L39" i="10"/>
  <c r="L41" i="10"/>
  <c r="N41" i="10" s="1"/>
  <c r="L42" i="10"/>
  <c r="L43" i="10"/>
  <c r="N43" i="10" s="1"/>
  <c r="L44" i="10"/>
  <c r="AC4" i="11"/>
  <c r="AY4" i="11"/>
  <c r="AY41" i="11" s="1"/>
  <c r="BH8" i="11"/>
  <c r="BH10" i="11"/>
  <c r="BH12" i="11"/>
  <c r="BH14" i="11"/>
  <c r="BH16" i="11"/>
  <c r="BH24" i="11"/>
  <c r="BH28" i="11"/>
  <c r="BH30" i="11"/>
  <c r="BH32" i="11"/>
  <c r="AB6" i="13"/>
  <c r="AB31" i="13" s="1"/>
  <c r="U86" i="6" l="1"/>
  <c r="AV86" i="6"/>
  <c r="O36" i="10"/>
  <c r="AB44" i="6"/>
  <c r="Y44" i="6"/>
  <c r="Q44" i="6"/>
  <c r="R44" i="6"/>
  <c r="S44" i="6"/>
  <c r="L67" i="6"/>
  <c r="L69" i="6"/>
  <c r="L71" i="6"/>
  <c r="L73" i="6"/>
  <c r="L75" i="6"/>
  <c r="L77" i="6"/>
  <c r="L79" i="6"/>
  <c r="L81" i="6"/>
  <c r="L83" i="6"/>
  <c r="L85" i="6"/>
  <c r="N34" i="10"/>
  <c r="O34" i="10" s="1"/>
  <c r="AD34" i="10" s="1"/>
  <c r="AE34" i="10" s="1"/>
  <c r="AF34" i="10" s="1"/>
  <c r="N36" i="10"/>
  <c r="BH9" i="11"/>
  <c r="N26" i="10"/>
  <c r="O26" i="10" s="1"/>
  <c r="AD26" i="10" s="1"/>
  <c r="AE26" i="10" s="1"/>
  <c r="AF26" i="10" s="1"/>
  <c r="L66" i="6"/>
  <c r="L68" i="6"/>
  <c r="L70" i="6"/>
  <c r="L72" i="6"/>
  <c r="L74" i="6"/>
  <c r="L76" i="6"/>
  <c r="L78" i="6"/>
  <c r="L80" i="6"/>
  <c r="L82" i="6"/>
  <c r="L84" i="6"/>
  <c r="AB87" i="6"/>
  <c r="Q87" i="6"/>
  <c r="T87" i="6" s="1"/>
  <c r="R87" i="6"/>
  <c r="Y87" i="6"/>
  <c r="S87" i="6"/>
  <c r="BH36" i="11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Y43" i="6"/>
  <c r="S43" i="6"/>
  <c r="AB43" i="6"/>
  <c r="K43" i="6"/>
  <c r="Q43" i="6"/>
  <c r="R43" i="6"/>
  <c r="Z88" i="6"/>
  <c r="X88" i="6"/>
  <c r="N44" i="10"/>
  <c r="O44" i="10" s="1"/>
  <c r="N42" i="10"/>
  <c r="O42" i="10" s="1"/>
  <c r="N39" i="10"/>
  <c r="O39" i="10" s="1"/>
  <c r="N35" i="10"/>
  <c r="O35" i="10" s="1"/>
  <c r="N31" i="10"/>
  <c r="O31" i="10" s="1"/>
  <c r="N27" i="10"/>
  <c r="O27" i="10" s="1"/>
  <c r="N23" i="10"/>
  <c r="O23" i="10" s="1"/>
  <c r="AD40" i="10"/>
  <c r="AE40" i="10" s="1"/>
  <c r="AF40" i="10" s="1"/>
  <c r="AD36" i="10"/>
  <c r="AE36" i="10" s="1"/>
  <c r="AF36" i="10" s="1"/>
  <c r="AD32" i="10"/>
  <c r="AE32" i="10" s="1"/>
  <c r="AF32" i="10" s="1"/>
  <c r="AD28" i="10"/>
  <c r="AE28" i="10" s="1"/>
  <c r="AF28" i="10" s="1"/>
  <c r="AD24" i="10"/>
  <c r="AE24" i="10" s="1"/>
  <c r="AF24" i="10" s="1"/>
  <c r="O43" i="10"/>
  <c r="O41" i="10"/>
  <c r="O33" i="10"/>
  <c r="O25" i="10"/>
  <c r="AC41" i="11"/>
  <c r="BH4" i="11"/>
  <c r="N37" i="10"/>
  <c r="O37" i="10" s="1"/>
  <c r="N29" i="10"/>
  <c r="O29" i="10" s="1"/>
  <c r="N21" i="10"/>
  <c r="O21" i="10" s="1"/>
  <c r="O20" i="10"/>
  <c r="L45" i="10"/>
  <c r="AB60" i="6" l="1"/>
  <c r="Y60" i="6"/>
  <c r="Q60" i="6"/>
  <c r="R60" i="6"/>
  <c r="S60" i="6"/>
  <c r="AB48" i="6"/>
  <c r="Y48" i="6"/>
  <c r="S48" i="6"/>
  <c r="Q48" i="6"/>
  <c r="R48" i="6"/>
  <c r="U87" i="6"/>
  <c r="AV87" i="6"/>
  <c r="S71" i="6"/>
  <c r="Q71" i="6"/>
  <c r="AB71" i="6"/>
  <c r="R71" i="6"/>
  <c r="Y71" i="6"/>
  <c r="S63" i="6"/>
  <c r="Q63" i="6"/>
  <c r="T63" i="6" s="1"/>
  <c r="Y63" i="6"/>
  <c r="AB63" i="6"/>
  <c r="R63" i="6"/>
  <c r="Q59" i="6"/>
  <c r="R59" i="6"/>
  <c r="S59" i="6"/>
  <c r="Y59" i="6"/>
  <c r="AB59" i="6"/>
  <c r="S55" i="6"/>
  <c r="Q55" i="6"/>
  <c r="R55" i="6"/>
  <c r="AB55" i="6"/>
  <c r="Y55" i="6"/>
  <c r="Q51" i="6"/>
  <c r="R51" i="6"/>
  <c r="S51" i="6"/>
  <c r="AB51" i="6"/>
  <c r="Y51" i="6"/>
  <c r="S47" i="6"/>
  <c r="Q47" i="6"/>
  <c r="T47" i="6" s="1"/>
  <c r="Y47" i="6"/>
  <c r="R47" i="6"/>
  <c r="AB47" i="6"/>
  <c r="AB78" i="6"/>
  <c r="Y78" i="6"/>
  <c r="S78" i="6"/>
  <c r="Q78" i="6"/>
  <c r="R78" i="6"/>
  <c r="R70" i="6"/>
  <c r="S70" i="6"/>
  <c r="AB70" i="6"/>
  <c r="Y70" i="6"/>
  <c r="Q70" i="6"/>
  <c r="T70" i="6" s="1"/>
  <c r="AB85" i="6"/>
  <c r="Y85" i="6"/>
  <c r="S85" i="6"/>
  <c r="Q85" i="6"/>
  <c r="T85" i="6" s="1"/>
  <c r="R85" i="6"/>
  <c r="AB77" i="6"/>
  <c r="Y77" i="6"/>
  <c r="S77" i="6"/>
  <c r="Q77" i="6"/>
  <c r="R77" i="6"/>
  <c r="R69" i="6"/>
  <c r="AB69" i="6"/>
  <c r="Y69" i="6"/>
  <c r="S69" i="6"/>
  <c r="Q69" i="6"/>
  <c r="T69" i="6" s="1"/>
  <c r="T44" i="6"/>
  <c r="AB64" i="6"/>
  <c r="Y64" i="6"/>
  <c r="S64" i="6"/>
  <c r="Q64" i="6"/>
  <c r="T64" i="6" s="1"/>
  <c r="R64" i="6"/>
  <c r="AB52" i="6"/>
  <c r="Y52" i="6"/>
  <c r="Q52" i="6"/>
  <c r="T52" i="6" s="1"/>
  <c r="R52" i="6"/>
  <c r="S52" i="6"/>
  <c r="AB80" i="6"/>
  <c r="Y80" i="6"/>
  <c r="Q80" i="6"/>
  <c r="R80" i="6"/>
  <c r="S80" i="6"/>
  <c r="Y79" i="6"/>
  <c r="Q79" i="6"/>
  <c r="R79" i="6"/>
  <c r="AB79" i="6"/>
  <c r="S79" i="6"/>
  <c r="R62" i="6"/>
  <c r="S62" i="6"/>
  <c r="AB62" i="6"/>
  <c r="Y62" i="6"/>
  <c r="Q62" i="6"/>
  <c r="T62" i="6" s="1"/>
  <c r="Q58" i="6"/>
  <c r="AB58" i="6"/>
  <c r="Y58" i="6"/>
  <c r="R58" i="6"/>
  <c r="S58" i="6"/>
  <c r="R54" i="6"/>
  <c r="S54" i="6"/>
  <c r="AB54" i="6"/>
  <c r="Y54" i="6"/>
  <c r="Q54" i="6"/>
  <c r="Q50" i="6"/>
  <c r="T50" i="6" s="1"/>
  <c r="AB50" i="6"/>
  <c r="Y50" i="6"/>
  <c r="R50" i="6"/>
  <c r="S50" i="6"/>
  <c r="R46" i="6"/>
  <c r="S46" i="6"/>
  <c r="AB46" i="6"/>
  <c r="Y46" i="6"/>
  <c r="Q46" i="6"/>
  <c r="T46" i="6" s="1"/>
  <c r="AB84" i="6"/>
  <c r="Y84" i="6"/>
  <c r="R84" i="6"/>
  <c r="S84" i="6"/>
  <c r="Q84" i="6"/>
  <c r="AB76" i="6"/>
  <c r="Y76" i="6"/>
  <c r="R76" i="6"/>
  <c r="S76" i="6"/>
  <c r="Q76" i="6"/>
  <c r="T76" i="6" s="1"/>
  <c r="AB68" i="6"/>
  <c r="Y68" i="6"/>
  <c r="Q68" i="6"/>
  <c r="R68" i="6"/>
  <c r="S68" i="6"/>
  <c r="AB83" i="6"/>
  <c r="R83" i="6"/>
  <c r="S83" i="6"/>
  <c r="Y83" i="6"/>
  <c r="Q83" i="6"/>
  <c r="Q75" i="6"/>
  <c r="R75" i="6"/>
  <c r="S75" i="6"/>
  <c r="Y75" i="6"/>
  <c r="AB75" i="6"/>
  <c r="Q67" i="6"/>
  <c r="R67" i="6"/>
  <c r="S67" i="6"/>
  <c r="AB67" i="6"/>
  <c r="Y67" i="6"/>
  <c r="AB56" i="6"/>
  <c r="Y56" i="6"/>
  <c r="S56" i="6"/>
  <c r="Q56" i="6"/>
  <c r="R56" i="6"/>
  <c r="AB72" i="6"/>
  <c r="Y72" i="6"/>
  <c r="S72" i="6"/>
  <c r="Q72" i="6"/>
  <c r="T72" i="6" s="1"/>
  <c r="R72" i="6"/>
  <c r="BH41" i="11"/>
  <c r="AB65" i="6"/>
  <c r="Y65" i="6"/>
  <c r="Q65" i="6"/>
  <c r="R65" i="6"/>
  <c r="S65" i="6"/>
  <c r="R61" i="6"/>
  <c r="AB61" i="6"/>
  <c r="Y61" i="6"/>
  <c r="S61" i="6"/>
  <c r="Q61" i="6"/>
  <c r="T61" i="6" s="1"/>
  <c r="AB57" i="6"/>
  <c r="Y57" i="6"/>
  <c r="Q57" i="6"/>
  <c r="R57" i="6"/>
  <c r="S57" i="6"/>
  <c r="R53" i="6"/>
  <c r="AB53" i="6"/>
  <c r="Y53" i="6"/>
  <c r="S53" i="6"/>
  <c r="Q53" i="6"/>
  <c r="AB49" i="6"/>
  <c r="Y49" i="6"/>
  <c r="Q49" i="6"/>
  <c r="R49" i="6"/>
  <c r="S49" i="6"/>
  <c r="R45" i="6"/>
  <c r="AB45" i="6"/>
  <c r="Y45" i="6"/>
  <c r="S45" i="6"/>
  <c r="Q45" i="6"/>
  <c r="T45" i="6" s="1"/>
  <c r="AB82" i="6"/>
  <c r="Y82" i="6"/>
  <c r="Q82" i="6"/>
  <c r="R82" i="6"/>
  <c r="S82" i="6"/>
  <c r="Q74" i="6"/>
  <c r="AB74" i="6"/>
  <c r="Y74" i="6"/>
  <c r="R74" i="6"/>
  <c r="S74" i="6"/>
  <c r="Q66" i="6"/>
  <c r="AB66" i="6"/>
  <c r="Y66" i="6"/>
  <c r="R66" i="6"/>
  <c r="S66" i="6"/>
  <c r="AB81" i="6"/>
  <c r="Y81" i="6"/>
  <c r="Q81" i="6"/>
  <c r="R81" i="6"/>
  <c r="S81" i="6"/>
  <c r="AB73" i="6"/>
  <c r="Y73" i="6"/>
  <c r="Q73" i="6"/>
  <c r="R73" i="6"/>
  <c r="S73" i="6"/>
  <c r="T43" i="6"/>
  <c r="U43" i="6" s="1"/>
  <c r="K88" i="6"/>
  <c r="AD27" i="10"/>
  <c r="AE27" i="10" s="1"/>
  <c r="AF27" i="10" s="1"/>
  <c r="AD35" i="10"/>
  <c r="AE35" i="10" s="1"/>
  <c r="AF35" i="10" s="1"/>
  <c r="AD42" i="10"/>
  <c r="AE42" i="10" s="1"/>
  <c r="AF42" i="10" s="1"/>
  <c r="AD29" i="10"/>
  <c r="AE29" i="10" s="1"/>
  <c r="AF29" i="10" s="1"/>
  <c r="AD21" i="10"/>
  <c r="AE21" i="10" s="1"/>
  <c r="AF21" i="10" s="1"/>
  <c r="AD37" i="10"/>
  <c r="AE37" i="10" s="1"/>
  <c r="AF37" i="10" s="1"/>
  <c r="AD23" i="10"/>
  <c r="AE23" i="10" s="1"/>
  <c r="AF23" i="10" s="1"/>
  <c r="AD31" i="10"/>
  <c r="AE31" i="10" s="1"/>
  <c r="AF31" i="10" s="1"/>
  <c r="AD39" i="10"/>
  <c r="AE39" i="10" s="1"/>
  <c r="AF39" i="10" s="1"/>
  <c r="AD44" i="10"/>
  <c r="AE44" i="10" s="1"/>
  <c r="AF44" i="10" s="1"/>
  <c r="AD20" i="10"/>
  <c r="O45" i="10"/>
  <c r="AD25" i="10"/>
  <c r="AE25" i="10" s="1"/>
  <c r="AF25" i="10" s="1"/>
  <c r="AD41" i="10"/>
  <c r="AE41" i="10" s="1"/>
  <c r="AF41" i="10" s="1"/>
  <c r="AD33" i="10"/>
  <c r="AE33" i="10" s="1"/>
  <c r="AF33" i="10" s="1"/>
  <c r="AF43" i="10"/>
  <c r="AD43" i="10"/>
  <c r="AE43" i="10" s="1"/>
  <c r="N45" i="10"/>
  <c r="U72" i="6" l="1"/>
  <c r="AV72" i="6"/>
  <c r="U64" i="6"/>
  <c r="AV64" i="6"/>
  <c r="U85" i="6"/>
  <c r="AV85" i="6"/>
  <c r="T73" i="6"/>
  <c r="T66" i="6"/>
  <c r="T82" i="6"/>
  <c r="T57" i="6"/>
  <c r="T56" i="6"/>
  <c r="T67" i="6"/>
  <c r="U76" i="6"/>
  <c r="AV76" i="6"/>
  <c r="T54" i="6"/>
  <c r="U69" i="6"/>
  <c r="AV69" i="6" s="1"/>
  <c r="U47" i="6"/>
  <c r="AV47" i="6" s="1"/>
  <c r="T59" i="6"/>
  <c r="U63" i="6"/>
  <c r="AV63" i="6"/>
  <c r="T60" i="6"/>
  <c r="U45" i="6"/>
  <c r="AV45" i="6" s="1"/>
  <c r="U61" i="6"/>
  <c r="AV61" i="6" s="1"/>
  <c r="U52" i="6"/>
  <c r="AV52" i="6" s="1"/>
  <c r="Q88" i="6"/>
  <c r="T81" i="6"/>
  <c r="T74" i="6"/>
  <c r="T53" i="6"/>
  <c r="T75" i="6"/>
  <c r="T68" i="6"/>
  <c r="T84" i="6"/>
  <c r="T58" i="6"/>
  <c r="T78" i="6"/>
  <c r="T71" i="6"/>
  <c r="U50" i="6"/>
  <c r="AV50" i="6" s="1"/>
  <c r="U44" i="6"/>
  <c r="AV44" i="6" s="1"/>
  <c r="U70" i="6"/>
  <c r="AV70" i="6" s="1"/>
  <c r="T49" i="6"/>
  <c r="T65" i="6"/>
  <c r="T83" i="6"/>
  <c r="U46" i="6"/>
  <c r="AV46" i="6"/>
  <c r="U62" i="6"/>
  <c r="AV62" i="6"/>
  <c r="T79" i="6"/>
  <c r="T80" i="6"/>
  <c r="T77" i="6"/>
  <c r="T51" i="6"/>
  <c r="T55" i="6"/>
  <c r="T48" i="6"/>
  <c r="Y88" i="6"/>
  <c r="R88" i="6"/>
  <c r="S88" i="6"/>
  <c r="AB88" i="6"/>
  <c r="AD45" i="10"/>
  <c r="AE20" i="10"/>
  <c r="AV43" i="6"/>
  <c r="U84" i="6" l="1"/>
  <c r="AV84" i="6"/>
  <c r="U74" i="6"/>
  <c r="AV74" i="6"/>
  <c r="U59" i="6"/>
  <c r="AV59" i="6"/>
  <c r="U67" i="6"/>
  <c r="AV67" i="6"/>
  <c r="U66" i="6"/>
  <c r="AV66" i="6"/>
  <c r="U77" i="6"/>
  <c r="AV77" i="6"/>
  <c r="U65" i="6"/>
  <c r="AV65" i="6"/>
  <c r="U71" i="6"/>
  <c r="AV71" i="6"/>
  <c r="U68" i="6"/>
  <c r="AV68" i="6"/>
  <c r="U81" i="6"/>
  <c r="AV81" i="6"/>
  <c r="U60" i="6"/>
  <c r="AV60" i="6"/>
  <c r="U54" i="6"/>
  <c r="AV54" i="6"/>
  <c r="U56" i="6"/>
  <c r="AV56" i="6"/>
  <c r="U73" i="6"/>
  <c r="AV73" i="6"/>
  <c r="U83" i="6"/>
  <c r="AV83" i="6"/>
  <c r="U51" i="6"/>
  <c r="AV51" i="6"/>
  <c r="U48" i="6"/>
  <c r="AV48" i="6"/>
  <c r="U80" i="6"/>
  <c r="AV80" i="6"/>
  <c r="U49" i="6"/>
  <c r="AV49" i="6"/>
  <c r="U78" i="6"/>
  <c r="AV78" i="6"/>
  <c r="U75" i="6"/>
  <c r="AV75" i="6"/>
  <c r="U57" i="6"/>
  <c r="AV57" i="6"/>
  <c r="U55" i="6"/>
  <c r="AV55" i="6"/>
  <c r="U79" i="6"/>
  <c r="AV79" i="6"/>
  <c r="U58" i="6"/>
  <c r="AV58" i="6"/>
  <c r="U53" i="6"/>
  <c r="AV53" i="6"/>
  <c r="U82" i="6"/>
  <c r="AV82" i="6"/>
  <c r="T88" i="6"/>
  <c r="AE45" i="10"/>
  <c r="AF20" i="10"/>
  <c r="AF45" i="10" s="1"/>
  <c r="AV88" i="6" l="1"/>
  <c r="U88" i="6"/>
</calcChain>
</file>

<file path=xl/sharedStrings.xml><?xml version="1.0" encoding="utf-8"?>
<sst xmlns="http://schemas.openxmlformats.org/spreadsheetml/2006/main" count="715" uniqueCount="391">
  <si>
    <t>СОГЛАСОВАНО</t>
  </si>
  <si>
    <t>№ п/п</t>
  </si>
  <si>
    <t>Показатели на начало учебного года</t>
  </si>
  <si>
    <t>0</t>
  </si>
  <si>
    <t>1-4</t>
  </si>
  <si>
    <t>5-9</t>
  </si>
  <si>
    <t>10-11</t>
  </si>
  <si>
    <t>ВСЕГО</t>
  </si>
  <si>
    <t>УТВЕРЖДАЮ</t>
  </si>
  <si>
    <t>Число классов на 1 сентября</t>
  </si>
  <si>
    <t>Фонд заработной платы                      ______________</t>
  </si>
  <si>
    <t>Число кл-комлектов на 1 сентября</t>
  </si>
  <si>
    <t>И.о.руководителя ГУ «Отдела образования по Аршалынскому району управления образования Акмолинской области»</t>
  </si>
  <si>
    <t>Директор КГУ "Общеобразовательная школа села Волгодоновка отдела образования по Аршалынскому району управления образования Акмолинской области"</t>
  </si>
  <si>
    <t>Число учащихся на 1 сентября</t>
  </si>
  <si>
    <t>________________</t>
  </si>
  <si>
    <t>Йылал Г.М.</t>
  </si>
  <si>
    <t>Общее число препод. работы в неделю по тарификации в т.ч.</t>
  </si>
  <si>
    <t>_____________________________________Кусайнов А.А.</t>
  </si>
  <si>
    <t>оплачено из бюджета</t>
  </si>
  <si>
    <t>а)</t>
  </si>
  <si>
    <t>число часов по уч. плану</t>
  </si>
  <si>
    <t>б)</t>
  </si>
  <si>
    <t>число дополнительных часов</t>
  </si>
  <si>
    <t>НВП</t>
  </si>
  <si>
    <t>казахский  язык</t>
  </si>
  <si>
    <t>казахская  литература</t>
  </si>
  <si>
    <t xml:space="preserve">Т А Р И Ф И К А Ц И О Н Н Ы Й     С П И С О К </t>
  </si>
  <si>
    <t>хореография</t>
  </si>
  <si>
    <t>учителей и других работников</t>
  </si>
  <si>
    <t>инфоматика</t>
  </si>
  <si>
    <t>иностранный  язык</t>
  </si>
  <si>
    <t>трудовое  обучение</t>
  </si>
  <si>
    <t>Адрес школы:   Акмолинская область Аршалынский район с.Волгодоновка улица Центральная дом 5</t>
  </si>
  <si>
    <t>русский яз и литература</t>
  </si>
  <si>
    <t>основы экономических  знаний</t>
  </si>
  <si>
    <t>профиль</t>
  </si>
  <si>
    <t>прикл.курсы</t>
  </si>
  <si>
    <t>кол-во класс комплектов:</t>
  </si>
  <si>
    <t xml:space="preserve">обучение  на  дому  </t>
  </si>
  <si>
    <t>самопознание</t>
  </si>
  <si>
    <t>кол-во детей:</t>
  </si>
  <si>
    <t>спец.группа         самопознание</t>
  </si>
  <si>
    <t>основы  малого  бизнеса</t>
  </si>
  <si>
    <t>прочие, кружки</t>
  </si>
  <si>
    <t>спорт</t>
  </si>
  <si>
    <t>туризм</t>
  </si>
  <si>
    <t>НА 01.09.2022-2023 УЧЕБНЫЙ ГОД</t>
  </si>
  <si>
    <t>№  п/п</t>
  </si>
  <si>
    <t>Ф.И.О</t>
  </si>
  <si>
    <t>Занимаемая должность преподаваемого  предмета</t>
  </si>
  <si>
    <t xml:space="preserve">Образование </t>
  </si>
  <si>
    <t>категория</t>
  </si>
  <si>
    <t>Категория</t>
  </si>
  <si>
    <t>Коэффициент</t>
  </si>
  <si>
    <t>Педагогический стаж</t>
  </si>
  <si>
    <t>Должностной оклад (17697* коэф)</t>
  </si>
  <si>
    <t>25% сельские</t>
  </si>
  <si>
    <t>75 % увеличения ДО</t>
  </si>
  <si>
    <t>Новый Должностной оклад  75%</t>
  </si>
  <si>
    <t xml:space="preserve">Заработная плата </t>
  </si>
  <si>
    <t>Доплаты за обучение на дому</t>
  </si>
  <si>
    <t>Доплаты за ОСО</t>
  </si>
  <si>
    <t>Доплаты за квалтест</t>
  </si>
  <si>
    <t>Доплаты полиязычие</t>
  </si>
  <si>
    <t>Дополнительная оплата</t>
  </si>
  <si>
    <t>Всего заработная плата в месяц</t>
  </si>
  <si>
    <t>1-4 классы</t>
  </si>
  <si>
    <t>5-9 классы</t>
  </si>
  <si>
    <t>10-11 классы</t>
  </si>
  <si>
    <t>1-11 классы</t>
  </si>
  <si>
    <t>количество часов инклюзив</t>
  </si>
  <si>
    <t>сумма доплаты инклюзив</t>
  </si>
  <si>
    <t>количество часов ОСО</t>
  </si>
  <si>
    <t>сумма доплаты ОСО</t>
  </si>
  <si>
    <t>количество часов</t>
  </si>
  <si>
    <t>%</t>
  </si>
  <si>
    <t>сумма доплаты квалтест</t>
  </si>
  <si>
    <t xml:space="preserve">Общее количество часов </t>
  </si>
  <si>
    <t>Общее количество часов языки</t>
  </si>
  <si>
    <t xml:space="preserve">классное  руководство 1-4 </t>
  </si>
  <si>
    <t>классное  руководство  5-11</t>
  </si>
  <si>
    <t>классное  руководство          50%               60%</t>
  </si>
  <si>
    <t>заведующий кабинетом</t>
  </si>
  <si>
    <t>заведующий мастерской</t>
  </si>
  <si>
    <t>за степень магистра</t>
  </si>
  <si>
    <t>физкультура</t>
  </si>
  <si>
    <t>за наставничество</t>
  </si>
  <si>
    <t>Прочие надбавки</t>
  </si>
  <si>
    <t>Тукенова  Еркен    Жарылкапбергеновна</t>
  </si>
  <si>
    <t>казахский язык и литература</t>
  </si>
  <si>
    <t>высшее</t>
  </si>
  <si>
    <t>педагог-исследователь</t>
  </si>
  <si>
    <t>В2-1</t>
  </si>
  <si>
    <t>37</t>
  </si>
  <si>
    <t>Гусева Любовь Юрьевна</t>
  </si>
  <si>
    <t>русский язык и литература</t>
  </si>
  <si>
    <t>27,8</t>
  </si>
  <si>
    <t>Хасаншина Светлана Николаевна</t>
  </si>
  <si>
    <t>биология</t>
  </si>
  <si>
    <t xml:space="preserve"> педагог-исследователь</t>
  </si>
  <si>
    <t>13,10</t>
  </si>
  <si>
    <t xml:space="preserve">Снежицкая Светлана Александровна </t>
  </si>
  <si>
    <t>начальные классы</t>
  </si>
  <si>
    <t>39</t>
  </si>
  <si>
    <t>Колибаба Татьяна Михайловна</t>
  </si>
  <si>
    <t>английский язык</t>
  </si>
  <si>
    <t>35</t>
  </si>
  <si>
    <t>Журкин Ернар Балтабаевич</t>
  </si>
  <si>
    <t>физика</t>
  </si>
  <si>
    <t>педагог-эксперт</t>
  </si>
  <si>
    <t>В2-2</t>
  </si>
  <si>
    <t>4,8</t>
  </si>
  <si>
    <t>Хавдеш Фариза</t>
  </si>
  <si>
    <t>начальные классы, история</t>
  </si>
  <si>
    <t xml:space="preserve"> педагог-эксперт</t>
  </si>
  <si>
    <t>21</t>
  </si>
  <si>
    <t>Кенжегулова Карлыгаш Ертаевна</t>
  </si>
  <si>
    <t>Байманова Галия Бектемировна</t>
  </si>
  <si>
    <t>Байманова Гулсина Сабырбековна</t>
  </si>
  <si>
    <t>Йылал Гульсара Маралтаевна</t>
  </si>
  <si>
    <t>история</t>
  </si>
  <si>
    <t>Лапина Ирина Викторовна</t>
  </si>
  <si>
    <t>Жанти Алмасбек</t>
  </si>
  <si>
    <t>Бiржекен Айгуль Отаралиевна</t>
  </si>
  <si>
    <t>Павлова Людмила Борисовна</t>
  </si>
  <si>
    <t>математика</t>
  </si>
  <si>
    <t>первая</t>
  </si>
  <si>
    <t>Одарич Наталья Виллеевна</t>
  </si>
  <si>
    <t>33,3</t>
  </si>
  <si>
    <t>Акпанбаева А.К.</t>
  </si>
  <si>
    <t>химия</t>
  </si>
  <si>
    <t>педагог-модератор</t>
  </si>
  <si>
    <t>В2-3</t>
  </si>
  <si>
    <t>6</t>
  </si>
  <si>
    <t>Каким Жанболат Жанибекович</t>
  </si>
  <si>
    <t xml:space="preserve"> математика</t>
  </si>
  <si>
    <t>Тлемисова Сания Еркиновна</t>
  </si>
  <si>
    <t>5</t>
  </si>
  <si>
    <t>Абильхайырова Сандугаш Болатбаевна</t>
  </si>
  <si>
    <t>начальные классы,самопознание</t>
  </si>
  <si>
    <t xml:space="preserve"> педагог-модератор</t>
  </si>
  <si>
    <t>9,11</t>
  </si>
  <si>
    <t>Кенжалиев Асылбек Камалович</t>
  </si>
  <si>
    <t>география</t>
  </si>
  <si>
    <t>Гусев Глеб Владимирович</t>
  </si>
  <si>
    <t>3</t>
  </si>
  <si>
    <t>Сатанова Асель</t>
  </si>
  <si>
    <t>2</t>
  </si>
  <si>
    <t>Пархоменко Вера Николаевна</t>
  </si>
  <si>
    <t>36,3</t>
  </si>
  <si>
    <t>Закумбаев Аскар Бахитович</t>
  </si>
  <si>
    <t>вторая</t>
  </si>
  <si>
    <t>22,10</t>
  </si>
  <si>
    <t>информатика</t>
  </si>
  <si>
    <t>без категории</t>
  </si>
  <si>
    <t>В2-4</t>
  </si>
  <si>
    <t>Джумабекова Ф.М.</t>
  </si>
  <si>
    <t>до года</t>
  </si>
  <si>
    <t>Жаканова П.Б.</t>
  </si>
  <si>
    <t>Аманжолова Р.Б.</t>
  </si>
  <si>
    <t>Бердибек Аида Бауыржановна</t>
  </si>
  <si>
    <t>технология,информатика</t>
  </si>
  <si>
    <t xml:space="preserve">средне-специальное </t>
  </si>
  <si>
    <t>В4-2</t>
  </si>
  <si>
    <t>Кажибаева Ж.М.</t>
  </si>
  <si>
    <t>Кусельбаева А.К.</t>
  </si>
  <si>
    <t>Гусев В.А.</t>
  </si>
  <si>
    <t>Кыдырбаева Т. У.</t>
  </si>
  <si>
    <t>Головатая Л.Н.</t>
  </si>
  <si>
    <t>38,4</t>
  </si>
  <si>
    <t>Ковалева Т.Н.</t>
  </si>
  <si>
    <t>гл.комп</t>
  </si>
  <si>
    <t>9</t>
  </si>
  <si>
    <t>музыка</t>
  </si>
  <si>
    <t>Карнаухова А.А.</t>
  </si>
  <si>
    <t>вожатая</t>
  </si>
  <si>
    <t>ИТОГО:</t>
  </si>
  <si>
    <t>Директор школы:                 Йылал Г.М.</t>
  </si>
  <si>
    <t xml:space="preserve">Главный экономист                                              </t>
  </si>
  <si>
    <t xml:space="preserve">  "СОГЛАСОВАНО"</t>
  </si>
  <si>
    <t>Утверждаю</t>
  </si>
  <si>
    <t xml:space="preserve">штат в кол-ве   </t>
  </si>
  <si>
    <t>____ ед</t>
  </si>
  <si>
    <t>Руководитель ГУ УО Акмолинской области</t>
  </si>
  <si>
    <t>и.о. руководитель ГУ «Отдела образования по Аршалынскому району управления образования Акмолинской области»</t>
  </si>
  <si>
    <t xml:space="preserve">с мес.ФЗП </t>
  </si>
  <si>
    <t>_________</t>
  </si>
  <si>
    <t>_______________________  тенге</t>
  </si>
  <si>
    <t xml:space="preserve"> </t>
  </si>
  <si>
    <t>Жусупов Б.А</t>
  </si>
  <si>
    <t>____________Кусайнов А.А.</t>
  </si>
  <si>
    <t>Директор КГУ «Общеобразовательная школа села Волгодоновка отдела образования по Аршалынскому району управления образования Акмолинской области»                                                  Йылал Г.М.</t>
  </si>
  <si>
    <t>"    "___________2023 год</t>
  </si>
  <si>
    <t>"    " ____________  2023 г</t>
  </si>
  <si>
    <t xml:space="preserve">       Штатное расписание</t>
  </si>
  <si>
    <t xml:space="preserve">                                                    КГУ «Общеобразовательная школа села Волгодоновка отдела образования по Аршалынскому району управления образования Акмолинской области»</t>
  </si>
  <si>
    <t>кол-во кл.компл:  20</t>
  </si>
  <si>
    <t>БЛЖ</t>
  </si>
  <si>
    <t xml:space="preserve">№№ </t>
  </si>
  <si>
    <t>Тегі, аты, әкесінің аты</t>
  </si>
  <si>
    <t>Лауазым атауы</t>
  </si>
  <si>
    <t>білімі</t>
  </si>
  <si>
    <t>санаты</t>
  </si>
  <si>
    <t>мамандығы бойынша еңбек өтілі</t>
  </si>
  <si>
    <t>жалақы есептеу коэффициенті</t>
  </si>
  <si>
    <t>штаттық бірлік</t>
  </si>
  <si>
    <t>Қызметтік айлықақы</t>
  </si>
  <si>
    <t>Ауылдық жердегі жұмысы үшін арттыру</t>
  </si>
  <si>
    <t>25% қоса есептелгендегі еңбек ақы жиынтығы</t>
  </si>
  <si>
    <t>ҚОСЫМША АҚЫЛАР МЕН ҮСТЕМЕАҚЫЛАР</t>
  </si>
  <si>
    <t>Айлық еңбек ақы, барлығы</t>
  </si>
  <si>
    <t>Кәсіптік, біліктілік санаты, разряды</t>
  </si>
  <si>
    <t>санаты бойынша</t>
  </si>
  <si>
    <t>75% көтерме ақы</t>
  </si>
  <si>
    <t>квалтес</t>
  </si>
  <si>
    <t>Оқулықтардың кiтапханалық қорымен жұмыс істегенi үшін</t>
  </si>
  <si>
    <t>20%хлор</t>
  </si>
  <si>
    <t>Сыныптық біліктілігі үшін</t>
  </si>
  <si>
    <t>Мереке кундері үшін</t>
  </si>
  <si>
    <t>түнгі жұмыс үшін</t>
  </si>
  <si>
    <t>Ерекше еңбек жағдайлары үшін үстемеақы 10%</t>
  </si>
  <si>
    <t>Қосымша төлемдердің жиынтық сомасы</t>
  </si>
  <si>
    <t>пайыз</t>
  </si>
  <si>
    <t>сомасы</t>
  </si>
  <si>
    <t>бірлік</t>
  </si>
  <si>
    <t>Сомасы</t>
  </si>
  <si>
    <t>кун саны</t>
  </si>
  <si>
    <t>төлеуге жататын сағат саны</t>
  </si>
  <si>
    <t>мектеп директоры</t>
  </si>
  <si>
    <t>жоғарғы</t>
  </si>
  <si>
    <t>А1-3</t>
  </si>
  <si>
    <t>педагог -эксперт</t>
  </si>
  <si>
    <t xml:space="preserve">Одарич Наталья Виллевна </t>
  </si>
  <si>
    <t>зам по УВР</t>
  </si>
  <si>
    <t>А1-3-1</t>
  </si>
  <si>
    <t>Аманжолова Райкуль Бодановна</t>
  </si>
  <si>
    <t>зам по ВР</t>
  </si>
  <si>
    <t>Гусев Владимир Александрович</t>
  </si>
  <si>
    <t>зам.поАХД</t>
  </si>
  <si>
    <t>А3-4</t>
  </si>
  <si>
    <t>АӘД</t>
  </si>
  <si>
    <t>Карнаухова Анастасия Андреевна</t>
  </si>
  <si>
    <t>вожатый</t>
  </si>
  <si>
    <t>среднее специальное</t>
  </si>
  <si>
    <t>В4-4</t>
  </si>
  <si>
    <t>б/к</t>
  </si>
  <si>
    <t>Ковалева Татьяна Николаевна</t>
  </si>
  <si>
    <t>психолог</t>
  </si>
  <si>
    <t>Каракольчева Ксения Александровна</t>
  </si>
  <si>
    <t>логопед</t>
  </si>
  <si>
    <t>Кусельбаева Гульнар Ислямовна</t>
  </si>
  <si>
    <t>кітапхана менгерушісі</t>
  </si>
  <si>
    <t>С-3</t>
  </si>
  <si>
    <t>Медетбекова Замира Бекайдаровна</t>
  </si>
  <si>
    <t>іс жүргізуші</t>
  </si>
  <si>
    <t>D</t>
  </si>
  <si>
    <t>Хлопова Альвина Яковлевна</t>
  </si>
  <si>
    <t>орта</t>
  </si>
  <si>
    <t>Любименко Наталья Васильевна</t>
  </si>
  <si>
    <t>Хлопов Олег Викторович</t>
  </si>
  <si>
    <t>Бондарев Владимир Викторович</t>
  </si>
  <si>
    <t>Садыков Нариман Русланович</t>
  </si>
  <si>
    <t>күзетші</t>
  </si>
  <si>
    <t>Титаренко Ирина Николаевна</t>
  </si>
  <si>
    <t>вахтер</t>
  </si>
  <si>
    <t>слесарь сантехник</t>
  </si>
  <si>
    <t>арнаулы орта</t>
  </si>
  <si>
    <t>Гусева Вероника Витальевна</t>
  </si>
  <si>
    <t>кочегар</t>
  </si>
  <si>
    <t>Жиынтығы:</t>
  </si>
  <si>
    <t>Мектеп директоры.:       Йылал Г.М.</t>
  </si>
  <si>
    <t>Бас экономист:</t>
  </si>
  <si>
    <t>Акылбаев Б.</t>
  </si>
  <si>
    <t>Ф.И.О. сокращенно</t>
  </si>
  <si>
    <t>Предмет</t>
  </si>
  <si>
    <t>Ставка</t>
  </si>
  <si>
    <t>факультатив</t>
  </si>
  <si>
    <t>кружки</t>
  </si>
  <si>
    <t>1а</t>
  </si>
  <si>
    <t>1б</t>
  </si>
  <si>
    <t>2а</t>
  </si>
  <si>
    <t>2б</t>
  </si>
  <si>
    <t>3а</t>
  </si>
  <si>
    <t>3б</t>
  </si>
  <si>
    <t>4а</t>
  </si>
  <si>
    <t>4б</t>
  </si>
  <si>
    <t>1-4 кл</t>
  </si>
  <si>
    <t>5б</t>
  </si>
  <si>
    <t>5а</t>
  </si>
  <si>
    <t>6б</t>
  </si>
  <si>
    <t>6а</t>
  </si>
  <si>
    <t>7б</t>
  </si>
  <si>
    <t>7а</t>
  </si>
  <si>
    <t>8а</t>
  </si>
  <si>
    <t>8б</t>
  </si>
  <si>
    <t>9а</t>
  </si>
  <si>
    <t>9б</t>
  </si>
  <si>
    <t>5-9 кл</t>
  </si>
  <si>
    <t>10а</t>
  </si>
  <si>
    <t>10б</t>
  </si>
  <si>
    <t>11а</t>
  </si>
  <si>
    <t>11 б</t>
  </si>
  <si>
    <t>10-11кл</t>
  </si>
  <si>
    <t>итого</t>
  </si>
  <si>
    <t>11б</t>
  </si>
  <si>
    <t>Снежицкая С. А.</t>
  </si>
  <si>
    <t>нач.классы</t>
  </si>
  <si>
    <t>нач.классы/каз.яз</t>
  </si>
  <si>
    <t>Пархоменко В. Н.</t>
  </si>
  <si>
    <t>Байманова Г.С.</t>
  </si>
  <si>
    <t>Абильхайырова С. Б.</t>
  </si>
  <si>
    <t>Лапина И.В.</t>
  </si>
  <si>
    <t>Кенжегулова К.Е.</t>
  </si>
  <si>
    <t>Ковалева Т. Н.</t>
  </si>
  <si>
    <t>самопозн</t>
  </si>
  <si>
    <t>Колибаба Т. М.</t>
  </si>
  <si>
    <t>англ.яз.</t>
  </si>
  <si>
    <t>Тлемисова С. Е.</t>
  </si>
  <si>
    <t>Кенжалиев А. К.</t>
  </si>
  <si>
    <t>информа</t>
  </si>
  <si>
    <t>Хасаншина С.Н.</t>
  </si>
  <si>
    <t>Бердибек Аида</t>
  </si>
  <si>
    <t xml:space="preserve">худ.труд\инф </t>
  </si>
  <si>
    <t>информатик</t>
  </si>
  <si>
    <t>Журкин Е. Б.</t>
  </si>
  <si>
    <t>Головатая Л.Б.</t>
  </si>
  <si>
    <t>Гусева Л. Ю.</t>
  </si>
  <si>
    <t>рус.яз и лит.</t>
  </si>
  <si>
    <t>Байманова Г.Б.</t>
  </si>
  <si>
    <t>русская речь</t>
  </si>
  <si>
    <t>Тукенова Еркен Жарылкапбергеновна</t>
  </si>
  <si>
    <t>каз.яз и лит.</t>
  </si>
  <si>
    <t>истор\геогр/религ</t>
  </si>
  <si>
    <t>Каким Жанболат</t>
  </si>
  <si>
    <t>каз.яз. и лит.</t>
  </si>
  <si>
    <t>физкульт.</t>
  </si>
  <si>
    <t>Гусев Глеб</t>
  </si>
  <si>
    <t>Биржикен А</t>
  </si>
  <si>
    <t>каз лит и каз.яз</t>
  </si>
  <si>
    <t>Сатанова</t>
  </si>
  <si>
    <t>Кажибаева Ж.</t>
  </si>
  <si>
    <t xml:space="preserve">Закумбаев </t>
  </si>
  <si>
    <t>Итого:</t>
  </si>
  <si>
    <t>Директор школы:</t>
  </si>
  <si>
    <t>Гусева Л.Ю.</t>
  </si>
  <si>
    <t>нвп 0,5</t>
  </si>
  <si>
    <t xml:space="preserve">                     </t>
  </si>
  <si>
    <t>Завуч школы:</t>
  </si>
  <si>
    <t>Проверка тетрадей по Волгодоновской СШ на   01.09.2022</t>
  </si>
  <si>
    <t>Ф.И.О.</t>
  </si>
  <si>
    <t>предмет</t>
  </si>
  <si>
    <t>всего</t>
  </si>
  <si>
    <t>кол-во детей</t>
  </si>
  <si>
    <t>Снежицкая С.А.</t>
  </si>
  <si>
    <t>1 кл</t>
  </si>
  <si>
    <t>2 кл</t>
  </si>
  <si>
    <t>Пархоменко В.Н.</t>
  </si>
  <si>
    <t>3 кл</t>
  </si>
  <si>
    <t>Колибаба Т.М.</t>
  </si>
  <si>
    <t>англ</t>
  </si>
  <si>
    <t xml:space="preserve">Байманова Г.Б. </t>
  </si>
  <si>
    <t>рус</t>
  </si>
  <si>
    <t xml:space="preserve">Гусева Л.Ю. </t>
  </si>
  <si>
    <t>Кыдырбаева Т .У.</t>
  </si>
  <si>
    <t>каз</t>
  </si>
  <si>
    <t>Биржикен А.О.</t>
  </si>
  <si>
    <t>Тукенова Е.Ж.</t>
  </si>
  <si>
    <t xml:space="preserve">Павлова Л.Б. </t>
  </si>
  <si>
    <t>мат</t>
  </si>
  <si>
    <t xml:space="preserve">Лапина И.В. </t>
  </si>
  <si>
    <t>4кл</t>
  </si>
  <si>
    <t>биол</t>
  </si>
  <si>
    <t>4 кл</t>
  </si>
  <si>
    <t>Хавдеш Ф.</t>
  </si>
  <si>
    <t>Абильхайирова С.</t>
  </si>
  <si>
    <t>Тлемисова С.Е.</t>
  </si>
  <si>
    <t>Журкин Ернар</t>
  </si>
  <si>
    <t>Жаканова П</t>
  </si>
  <si>
    <t>2,,5</t>
  </si>
  <si>
    <t>хим</t>
  </si>
  <si>
    <t>Аманжолова</t>
  </si>
  <si>
    <t>биол.</t>
  </si>
  <si>
    <t>Завуч школы:                                 Байманова Г.Б.</t>
  </si>
  <si>
    <t>Одарич Н.В.</t>
  </si>
  <si>
    <t>еден жуушы</t>
  </si>
  <si>
    <t>русский язык и литература вакансия</t>
  </si>
  <si>
    <t>физкультура вакансия</t>
  </si>
  <si>
    <t>история вакансия</t>
  </si>
  <si>
    <t>математика вакансия</t>
  </si>
  <si>
    <t>физика вакансия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</si>
</sst>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dd\-mmm"/>
    <numFmt numFmtId="166" formatCode="#,##0.00_ ;\-#,##0.00\ "/>
    <numFmt numFmtId="167" formatCode="0.0"/>
    <numFmt numFmtId="168" formatCode="_-* #,##0_р_._-;\-* #,##0_р_._-;_-* &quot;-&quot;??_р_._-;_-@_-"/>
    <numFmt numFmtId="169" formatCode="#,##0.0_ ;\-#,##0.0\ "/>
  </numFmts>
  <fonts count="38">
    <font>
      <sz val="10"/>
      <name val="Arial Cyr"/>
      <charset val="204"/>
    </font>
    <font>
      <sz val="10"/>
      <name val="Arial"/>
      <charset val="204"/>
    </font>
    <font>
      <sz val="12"/>
      <name val="Arial Cyr"/>
      <charset val="204"/>
    </font>
    <font>
      <b/>
      <sz val="12"/>
      <name val="Times New Roman"/>
      <charset val="204"/>
    </font>
    <font>
      <b/>
      <sz val="10"/>
      <name val="Arial Cyr"/>
      <charset val="204"/>
    </font>
    <font>
      <b/>
      <sz val="11"/>
      <name val="Times New Roman"/>
      <charset val="204"/>
    </font>
    <font>
      <sz val="11"/>
      <name val="Times New Roman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Times New Roman"/>
      <charset val="204"/>
    </font>
    <font>
      <sz val="18"/>
      <name val="Times New Roman"/>
      <charset val="204"/>
    </font>
    <font>
      <sz val="18"/>
      <name val="Arial Cyr"/>
      <charset val="204"/>
    </font>
    <font>
      <b/>
      <sz val="18"/>
      <name val="Times New Roman"/>
      <charset val="204"/>
    </font>
    <font>
      <sz val="18"/>
      <color rgb="FFFF0000"/>
      <name val="Times New Roman"/>
      <charset val="204"/>
    </font>
    <font>
      <b/>
      <sz val="12"/>
      <color theme="1"/>
      <name val="Times New Roman"/>
      <charset val="204"/>
    </font>
    <font>
      <sz val="12"/>
      <color theme="1"/>
      <name val="Times New Roman"/>
      <charset val="204"/>
    </font>
    <font>
      <sz val="14"/>
      <name val="Times New Roman"/>
      <charset val="204"/>
    </font>
    <font>
      <b/>
      <sz val="14"/>
      <name val="Times New Roman"/>
      <charset val="204"/>
    </font>
    <font>
      <sz val="11"/>
      <color theme="1"/>
      <name val="Calibri"/>
      <charset val="134"/>
      <scheme val="minor"/>
    </font>
    <font>
      <sz val="8"/>
      <name val="Times New Roman"/>
      <charset val="204"/>
    </font>
    <font>
      <b/>
      <sz val="11"/>
      <name val="Arial Cyr"/>
      <charset val="204"/>
    </font>
    <font>
      <b/>
      <sz val="13"/>
      <name val="Times New Roman"/>
      <charset val="204"/>
    </font>
    <font>
      <sz val="14"/>
      <name val="Arial Cyr"/>
      <charset val="204"/>
    </font>
    <font>
      <sz val="22.5"/>
      <name val="Arial Cyr"/>
      <charset val="204"/>
    </font>
    <font>
      <sz val="28"/>
      <name val="Arial Cyr"/>
      <charset val="204"/>
    </font>
    <font>
      <sz val="22.5"/>
      <name val="Times New Roman"/>
      <charset val="204"/>
    </font>
    <font>
      <b/>
      <sz val="20"/>
      <name val="Times New Roman"/>
      <charset val="204"/>
    </font>
    <font>
      <sz val="20"/>
      <name val="Times New Roman"/>
      <charset val="204"/>
    </font>
    <font>
      <sz val="20"/>
      <name val="Arial Cyr"/>
      <charset val="204"/>
    </font>
    <font>
      <sz val="10"/>
      <name val="Times New Roman"/>
      <charset val="204"/>
    </font>
    <font>
      <b/>
      <sz val="16"/>
      <name val="Times New Roman"/>
      <charset val="204"/>
    </font>
    <font>
      <sz val="18"/>
      <name val="Calibri"/>
      <charset val="204"/>
    </font>
    <font>
      <b/>
      <sz val="22.5"/>
      <name val="Times New Roman"/>
      <charset val="204"/>
    </font>
    <font>
      <sz val="22.5"/>
      <color indexed="22"/>
      <name val="Times New Roman"/>
      <charset val="204"/>
    </font>
    <font>
      <i/>
      <sz val="20"/>
      <name val="Times New Roman"/>
      <charset val="204"/>
    </font>
    <font>
      <sz val="36"/>
      <name val="Times New Roman"/>
      <charset val="204"/>
    </font>
    <font>
      <b/>
      <sz val="10"/>
      <name val="Times New Roman"/>
      <charset val="204"/>
    </font>
    <font>
      <sz val="28"/>
      <name val="Times New Roman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8" tint="0.79985961485641044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</borders>
  <cellStyleXfs count="7">
    <xf numFmtId="0" fontId="0" fillId="0" borderId="0"/>
    <xf numFmtId="164" fontId="1" fillId="0" borderId="0" applyFill="0" applyBorder="0" applyAlignment="0" applyProtection="0"/>
    <xf numFmtId="0" fontId="18" fillId="0" borderId="0"/>
    <xf numFmtId="0" fontId="18" fillId="0" borderId="0"/>
    <xf numFmtId="0" fontId="1" fillId="0" borderId="0"/>
    <xf numFmtId="164" fontId="1" fillId="0" borderId="0" applyFill="0" applyBorder="0" applyAlignment="0" applyProtection="0"/>
    <xf numFmtId="0" fontId="1" fillId="0" borderId="0"/>
  </cellStyleXfs>
  <cellXfs count="523">
    <xf numFmtId="0" fontId="0" fillId="0" borderId="0" xfId="0"/>
    <xf numFmtId="0" fontId="1" fillId="0" borderId="0" xfId="0" applyFont="1" applyFill="1" applyAlignment="1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1" xfId="0" applyFont="1" applyFill="1" applyBorder="1" applyAlignment="1"/>
    <xf numFmtId="0" fontId="5" fillId="0" borderId="1" xfId="0" applyFont="1" applyFill="1" applyBorder="1" applyAlignment="1"/>
    <xf numFmtId="0" fontId="0" fillId="0" borderId="1" xfId="0" applyFont="1" applyFill="1" applyBorder="1" applyAlignment="1"/>
    <xf numFmtId="0" fontId="6" fillId="0" borderId="2" xfId="6" applyFont="1" applyFill="1" applyBorder="1" applyAlignment="1" applyProtection="1">
      <alignment horizontal="left" wrapText="1"/>
    </xf>
    <xf numFmtId="0" fontId="7" fillId="0" borderId="2" xfId="0" applyFont="1" applyFill="1" applyBorder="1" applyAlignment="1"/>
    <xf numFmtId="0" fontId="0" fillId="0" borderId="2" xfId="0" applyFont="1" applyFill="1" applyBorder="1" applyAlignment="1"/>
    <xf numFmtId="0" fontId="4" fillId="0" borderId="2" xfId="0" applyFont="1" applyFill="1" applyBorder="1" applyAlignment="1"/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0" fillId="0" borderId="4" xfId="0" applyFont="1" applyFill="1" applyBorder="1" applyAlignment="1"/>
    <xf numFmtId="0" fontId="6" fillId="0" borderId="2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left" wrapText="1"/>
    </xf>
    <xf numFmtId="0" fontId="7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left" wrapText="1"/>
      <protection locked="0"/>
    </xf>
    <xf numFmtId="0" fontId="7" fillId="0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0" fillId="2" borderId="1" xfId="0" applyFont="1" applyFill="1" applyBorder="1" applyAlignment="1"/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2" fillId="2" borderId="2" xfId="0" applyFont="1" applyFill="1" applyBorder="1" applyAlignment="1"/>
    <xf numFmtId="0" fontId="0" fillId="2" borderId="2" xfId="0" applyFont="1" applyFill="1" applyBorder="1" applyAlignment="1"/>
    <xf numFmtId="0" fontId="6" fillId="2" borderId="4" xfId="0" applyFont="1" applyFill="1" applyBorder="1" applyAlignment="1"/>
    <xf numFmtId="0" fontId="2" fillId="2" borderId="5" xfId="0" applyFont="1" applyFill="1" applyBorder="1" applyAlignment="1"/>
    <xf numFmtId="0" fontId="0" fillId="2" borderId="5" xfId="0" applyFont="1" applyFill="1" applyBorder="1" applyAlignment="1"/>
    <xf numFmtId="0" fontId="8" fillId="2" borderId="5" xfId="0" applyFont="1" applyFill="1" applyBorder="1" applyAlignment="1"/>
    <xf numFmtId="0" fontId="9" fillId="0" borderId="0" xfId="0" applyFont="1" applyFill="1" applyAlignment="1"/>
    <xf numFmtId="0" fontId="2" fillId="3" borderId="0" xfId="0" applyFont="1" applyFill="1" applyAlignment="1"/>
    <xf numFmtId="0" fontId="3" fillId="0" borderId="1" xfId="0" applyFont="1" applyFill="1" applyBorder="1" applyAlignment="1"/>
    <xf numFmtId="0" fontId="3" fillId="3" borderId="1" xfId="0" applyFont="1" applyFill="1" applyBorder="1" applyAlignment="1"/>
    <xf numFmtId="165" fontId="3" fillId="0" borderId="1" xfId="0" applyNumberFormat="1" applyFont="1" applyFill="1" applyBorder="1" applyAlignment="1"/>
    <xf numFmtId="0" fontId="9" fillId="3" borderId="1" xfId="0" applyFont="1" applyFill="1" applyBorder="1" applyAlignment="1"/>
    <xf numFmtId="0" fontId="9" fillId="0" borderId="2" xfId="0" applyFont="1" applyFill="1" applyBorder="1" applyAlignment="1"/>
    <xf numFmtId="0" fontId="9" fillId="3" borderId="2" xfId="0" applyFont="1" applyFill="1" applyBorder="1" applyAlignment="1"/>
    <xf numFmtId="0" fontId="9" fillId="0" borderId="1" xfId="0" applyFont="1" applyFill="1" applyBorder="1" applyAlignment="1"/>
    <xf numFmtId="0" fontId="3" fillId="0" borderId="2" xfId="0" applyFont="1" applyFill="1" applyBorder="1" applyAlignment="1"/>
    <xf numFmtId="0" fontId="9" fillId="0" borderId="4" xfId="0" applyFont="1" applyFill="1" applyBorder="1" applyAlignment="1"/>
    <xf numFmtId="0" fontId="3" fillId="0" borderId="6" xfId="0" applyFont="1" applyFill="1" applyBorder="1" applyAlignment="1"/>
    <xf numFmtId="0" fontId="9" fillId="4" borderId="2" xfId="0" applyFont="1" applyFill="1" applyBorder="1" applyAlignment="1"/>
    <xf numFmtId="2" fontId="9" fillId="3" borderId="2" xfId="0" applyNumberFormat="1" applyFont="1" applyFill="1" applyBorder="1" applyAlignment="1"/>
    <xf numFmtId="0" fontId="9" fillId="2" borderId="1" xfId="0" applyFont="1" applyFill="1" applyBorder="1" applyAlignment="1"/>
    <xf numFmtId="0" fontId="9" fillId="2" borderId="2" xfId="0" applyFont="1" applyFill="1" applyBorder="1" applyAlignment="1"/>
    <xf numFmtId="0" fontId="9" fillId="2" borderId="5" xfId="0" applyFont="1" applyFill="1" applyBorder="1" applyAlignment="1"/>
    <xf numFmtId="2" fontId="9" fillId="2" borderId="5" xfId="0" applyNumberFormat="1" applyFont="1" applyFill="1" applyBorder="1" applyAlignment="1"/>
    <xf numFmtId="0" fontId="3" fillId="2" borderId="1" xfId="0" applyFont="1" applyFill="1" applyBorder="1" applyAlignment="1"/>
    <xf numFmtId="0" fontId="3" fillId="0" borderId="2" xfId="0" applyNumberFormat="1" applyFont="1" applyFill="1" applyBorder="1" applyAlignment="1"/>
    <xf numFmtId="0" fontId="3" fillId="0" borderId="4" xfId="0" applyFont="1" applyFill="1" applyBorder="1" applyAlignment="1"/>
    <xf numFmtId="2" fontId="9" fillId="2" borderId="2" xfId="0" applyNumberFormat="1" applyFont="1" applyFill="1" applyBorder="1" applyAlignment="1"/>
    <xf numFmtId="2" fontId="9" fillId="0" borderId="2" xfId="0" applyNumberFormat="1" applyFont="1" applyFill="1" applyBorder="1" applyAlignment="1"/>
    <xf numFmtId="0" fontId="9" fillId="0" borderId="6" xfId="0" applyFont="1" applyFill="1" applyBorder="1" applyAlignment="1"/>
    <xf numFmtId="0" fontId="10" fillId="0" borderId="0" xfId="0" applyFont="1" applyFill="1" applyAlignment="1"/>
    <xf numFmtId="0" fontId="11" fillId="0" borderId="0" xfId="0" applyFont="1"/>
    <xf numFmtId="0" fontId="12" fillId="4" borderId="8" xfId="0" applyNumberFormat="1" applyFont="1" applyFill="1" applyBorder="1" applyAlignment="1" applyProtection="1">
      <alignment horizontal="center"/>
    </xf>
    <xf numFmtId="0" fontId="10" fillId="5" borderId="2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/>
    <xf numFmtId="0" fontId="12" fillId="6" borderId="2" xfId="0" applyNumberFormat="1" applyFont="1" applyFill="1" applyBorder="1" applyAlignment="1" applyProtection="1">
      <alignment horizontal="left" vertical="center"/>
      <protection locked="0"/>
    </xf>
    <xf numFmtId="0" fontId="12" fillId="4" borderId="2" xfId="0" applyNumberFormat="1" applyFont="1" applyFill="1" applyBorder="1" applyAlignment="1" applyProtection="1">
      <alignment wrapText="1"/>
      <protection locked="0"/>
    </xf>
    <xf numFmtId="0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0" fillId="5" borderId="2" xfId="0" applyNumberFormat="1" applyFont="1" applyFill="1" applyBorder="1" applyAlignment="1" applyProtection="1">
      <alignment horizontal="center"/>
      <protection locked="0"/>
    </xf>
    <xf numFmtId="0" fontId="10" fillId="4" borderId="2" xfId="0" applyNumberFormat="1" applyFont="1" applyFill="1" applyBorder="1" applyAlignment="1" applyProtection="1">
      <alignment horizontal="center"/>
      <protection locked="0"/>
    </xf>
    <xf numFmtId="0" fontId="12" fillId="7" borderId="2" xfId="0" applyNumberFormat="1" applyFont="1" applyFill="1" applyBorder="1" applyAlignment="1" applyProtection="1">
      <alignment horizontal="left" vertical="center"/>
      <protection locked="0"/>
    </xf>
    <xf numFmtId="0" fontId="12" fillId="7" borderId="4" xfId="0" applyNumberFormat="1" applyFont="1" applyFill="1" applyBorder="1" applyAlignment="1" applyProtection="1">
      <alignment horizontal="left" vertical="center"/>
      <protection locked="0"/>
    </xf>
    <xf numFmtId="1" fontId="10" fillId="4" borderId="2" xfId="0" applyNumberFormat="1" applyFont="1" applyFill="1" applyBorder="1" applyAlignment="1" applyProtection="1">
      <alignment horizontal="center"/>
      <protection locked="0"/>
    </xf>
    <xf numFmtId="0" fontId="12" fillId="7" borderId="1" xfId="0" applyNumberFormat="1" applyFont="1" applyFill="1" applyBorder="1" applyAlignment="1" applyProtection="1">
      <alignment horizontal="left" vertical="center"/>
      <protection locked="0"/>
    </xf>
    <xf numFmtId="0" fontId="12" fillId="8" borderId="2" xfId="0" applyNumberFormat="1" applyFont="1" applyFill="1" applyBorder="1" applyAlignment="1" applyProtection="1">
      <alignment horizontal="left" vertical="center"/>
      <protection locked="0"/>
    </xf>
    <xf numFmtId="0" fontId="12" fillId="4" borderId="2" xfId="0" applyNumberFormat="1" applyFont="1" applyFill="1" applyBorder="1" applyAlignment="1" applyProtection="1">
      <alignment vertical="top" wrapText="1"/>
      <protection locked="0"/>
    </xf>
    <xf numFmtId="0" fontId="12" fillId="7" borderId="1" xfId="0" applyNumberFormat="1" applyFont="1" applyFill="1" applyBorder="1" applyAlignment="1" applyProtection="1">
      <alignment vertical="center"/>
      <protection locked="0"/>
    </xf>
    <xf numFmtId="0" fontId="12" fillId="7" borderId="2" xfId="0" applyNumberFormat="1" applyFont="1" applyFill="1" applyBorder="1" applyAlignment="1" applyProtection="1">
      <alignment vertical="center"/>
      <protection locked="0"/>
    </xf>
    <xf numFmtId="0" fontId="12" fillId="4" borderId="2" xfId="0" applyNumberFormat="1" applyFont="1" applyFill="1" applyBorder="1" applyAlignment="1" applyProtection="1">
      <alignment horizontal="left" wrapText="1"/>
      <protection locked="0"/>
    </xf>
    <xf numFmtId="0" fontId="12" fillId="4" borderId="1" xfId="0" applyNumberFormat="1" applyFont="1" applyFill="1" applyBorder="1" applyAlignment="1" applyProtection="1">
      <alignment horizontal="center" wrapText="1"/>
      <protection locked="0"/>
    </xf>
    <xf numFmtId="0" fontId="12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4" borderId="9" xfId="0" applyNumberFormat="1" applyFont="1" applyFill="1" applyBorder="1" applyAlignment="1" applyProtection="1">
      <alignment vertical="center"/>
    </xf>
    <xf numFmtId="0" fontId="10" fillId="4" borderId="9" xfId="0" applyNumberFormat="1" applyFont="1" applyFill="1" applyBorder="1" applyAlignment="1" applyProtection="1"/>
    <xf numFmtId="0" fontId="12" fillId="4" borderId="9" xfId="0" applyNumberFormat="1" applyFont="1" applyFill="1" applyBorder="1" applyAlignment="1" applyProtection="1">
      <alignment horizontal="center"/>
    </xf>
    <xf numFmtId="167" fontId="12" fillId="5" borderId="2" xfId="0" applyNumberFormat="1" applyFont="1" applyFill="1" applyBorder="1" applyAlignment="1" applyProtection="1">
      <alignment horizontal="center" vertical="center"/>
    </xf>
    <xf numFmtId="167" fontId="12" fillId="4" borderId="2" xfId="0" applyNumberFormat="1" applyFont="1" applyFill="1" applyBorder="1" applyAlignment="1" applyProtection="1">
      <alignment horizontal="center" vertical="center"/>
    </xf>
    <xf numFmtId="1" fontId="12" fillId="4" borderId="2" xfId="0" applyNumberFormat="1" applyFont="1" applyFill="1" applyBorder="1" applyAlignment="1" applyProtection="1">
      <alignment horizontal="center" vertical="center"/>
    </xf>
    <xf numFmtId="1" fontId="12" fillId="5" borderId="2" xfId="0" applyNumberFormat="1" applyFont="1" applyFill="1" applyBorder="1" applyAlignment="1" applyProtection="1">
      <alignment horizontal="center" vertical="center"/>
    </xf>
    <xf numFmtId="0" fontId="12" fillId="4" borderId="0" xfId="4" applyNumberFormat="1" applyFont="1" applyFill="1" applyBorder="1" applyAlignment="1" applyProtection="1">
      <protection locked="0"/>
    </xf>
    <xf numFmtId="0" fontId="12" fillId="4" borderId="0" xfId="0" applyNumberFormat="1" applyFont="1" applyFill="1" applyAlignment="1" applyProtection="1">
      <protection locked="0"/>
    </xf>
    <xf numFmtId="0" fontId="10" fillId="4" borderId="0" xfId="0" applyNumberFormat="1" applyFont="1" applyFill="1" applyAlignment="1" applyProtection="1">
      <protection locked="0"/>
    </xf>
    <xf numFmtId="0" fontId="12" fillId="4" borderId="0" xfId="4" applyNumberFormat="1" applyFont="1" applyFill="1" applyAlignment="1" applyProtection="1">
      <protection locked="0"/>
    </xf>
    <xf numFmtId="0" fontId="12" fillId="4" borderId="2" xfId="0" applyNumberFormat="1" applyFont="1" applyFill="1" applyBorder="1" applyAlignment="1" applyProtection="1"/>
    <xf numFmtId="0" fontId="10" fillId="4" borderId="2" xfId="0" applyNumberFormat="1" applyFont="1" applyFill="1" applyBorder="1" applyAlignment="1" applyProtection="1"/>
    <xf numFmtId="0" fontId="10" fillId="5" borderId="2" xfId="0" applyNumberFormat="1" applyFont="1" applyFill="1" applyBorder="1" applyAlignment="1" applyProtection="1">
      <alignment horizontal="center"/>
    </xf>
    <xf numFmtId="0" fontId="12" fillId="4" borderId="2" xfId="0" applyNumberFormat="1" applyFont="1" applyFill="1" applyBorder="1" applyAlignment="1" applyProtection="1">
      <alignment horizontal="center"/>
    </xf>
    <xf numFmtId="0" fontId="12" fillId="5" borderId="2" xfId="0" applyNumberFormat="1" applyFont="1" applyFill="1" applyBorder="1" applyAlignment="1" applyProtection="1">
      <alignment horizontal="center"/>
    </xf>
    <xf numFmtId="0" fontId="13" fillId="5" borderId="2" xfId="0" applyNumberFormat="1" applyFont="1" applyFill="1" applyBorder="1" applyAlignment="1" applyProtection="1">
      <alignment horizontal="center"/>
      <protection locked="0"/>
    </xf>
    <xf numFmtId="0" fontId="10" fillId="4" borderId="2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/>
    </xf>
    <xf numFmtId="2" fontId="10" fillId="5" borderId="2" xfId="0" applyNumberFormat="1" applyFont="1" applyFill="1" applyBorder="1" applyAlignment="1" applyProtection="1">
      <alignment horizontal="center"/>
      <protection locked="0"/>
    </xf>
    <xf numFmtId="0" fontId="12" fillId="0" borderId="8" xfId="0" applyNumberFormat="1" applyFont="1" applyFill="1" applyBorder="1" applyAlignment="1" applyProtection="1">
      <alignment horizontal="center"/>
    </xf>
    <xf numFmtId="0" fontId="12" fillId="0" borderId="2" xfId="0" applyNumberFormat="1" applyFont="1" applyFill="1" applyBorder="1" applyAlignment="1" applyProtection="1">
      <alignment horizontal="center"/>
    </xf>
    <xf numFmtId="0" fontId="12" fillId="7" borderId="2" xfId="0" applyNumberFormat="1" applyFont="1" applyFill="1" applyBorder="1" applyAlignment="1" applyProtection="1">
      <alignment horizontal="center"/>
    </xf>
    <xf numFmtId="0" fontId="12" fillId="9" borderId="2" xfId="0" applyNumberFormat="1" applyFont="1" applyFill="1" applyBorder="1" applyAlignment="1" applyProtection="1">
      <alignment horizontal="center"/>
    </xf>
    <xf numFmtId="1" fontId="12" fillId="0" borderId="2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Alignment="1" applyProtection="1">
      <protection locked="0"/>
    </xf>
    <xf numFmtId="0" fontId="10" fillId="10" borderId="2" xfId="0" applyNumberFormat="1" applyFont="1" applyFill="1" applyBorder="1" applyAlignment="1" applyProtection="1"/>
    <xf numFmtId="0" fontId="12" fillId="4" borderId="2" xfId="0" applyNumberFormat="1" applyFont="1" applyFill="1" applyBorder="1" applyAlignment="1" applyProtection="1">
      <protection locked="0"/>
    </xf>
    <xf numFmtId="0" fontId="10" fillId="4" borderId="2" xfId="0" applyNumberFormat="1" applyFont="1" applyFill="1" applyBorder="1" applyAlignment="1" applyProtection="1">
      <protection locked="0"/>
    </xf>
    <xf numFmtId="0" fontId="12" fillId="10" borderId="2" xfId="0" applyNumberFormat="1" applyFont="1" applyFill="1" applyBorder="1" applyAlignment="1" applyProtection="1">
      <alignment horizontal="center"/>
    </xf>
    <xf numFmtId="0" fontId="10" fillId="10" borderId="2" xfId="0" applyNumberFormat="1" applyFont="1" applyFill="1" applyBorder="1" applyAlignment="1" applyProtection="1">
      <alignment horizontal="center"/>
      <protection locked="0"/>
    </xf>
    <xf numFmtId="0" fontId="10" fillId="10" borderId="2" xfId="0" applyNumberFormat="1" applyFont="1" applyFill="1" applyBorder="1" applyAlignment="1" applyProtection="1">
      <alignment horizontal="center"/>
    </xf>
    <xf numFmtId="167" fontId="10" fillId="4" borderId="2" xfId="0" applyNumberFormat="1" applyFont="1" applyFill="1" applyBorder="1" applyAlignment="1" applyProtection="1">
      <alignment horizontal="center"/>
      <protection locked="0"/>
    </xf>
    <xf numFmtId="0" fontId="12" fillId="5" borderId="8" xfId="0" applyNumberFormat="1" applyFont="1" applyFill="1" applyBorder="1" applyAlignment="1" applyProtection="1">
      <alignment horizontal="center"/>
    </xf>
    <xf numFmtId="0" fontId="12" fillId="4" borderId="8" xfId="0" applyNumberFormat="1" applyFont="1" applyFill="1" applyBorder="1" applyAlignment="1" applyProtection="1"/>
    <xf numFmtId="0" fontId="10" fillId="4" borderId="8" xfId="0" applyNumberFormat="1" applyFont="1" applyFill="1" applyBorder="1" applyAlignment="1" applyProtection="1"/>
    <xf numFmtId="167" fontId="12" fillId="4" borderId="2" xfId="0" applyNumberFormat="1" applyFont="1" applyFill="1" applyBorder="1" applyAlignment="1" applyProtection="1">
      <alignment horizontal="center"/>
    </xf>
    <xf numFmtId="0" fontId="10" fillId="5" borderId="8" xfId="0" applyNumberFormat="1" applyFont="1" applyFill="1" applyBorder="1" applyAlignment="1" applyProtection="1"/>
    <xf numFmtId="0" fontId="14" fillId="0" borderId="0" xfId="2" applyFont="1"/>
    <xf numFmtId="0" fontId="15" fillId="4" borderId="0" xfId="2" applyFont="1" applyFill="1"/>
    <xf numFmtId="0" fontId="3" fillId="0" borderId="0" xfId="2" applyFont="1"/>
    <xf numFmtId="0" fontId="15" fillId="0" borderId="0" xfId="2" applyFont="1"/>
    <xf numFmtId="0" fontId="15" fillId="0" borderId="0" xfId="2" applyFont="1" applyAlignment="1">
      <alignment horizontal="center"/>
    </xf>
    <xf numFmtId="0" fontId="16" fillId="0" borderId="0" xfId="2" applyFont="1"/>
    <xf numFmtId="0" fontId="17" fillId="4" borderId="0" xfId="2" applyFont="1" applyFill="1"/>
    <xf numFmtId="0" fontId="17" fillId="0" borderId="0" xfId="2" applyFont="1"/>
    <xf numFmtId="0" fontId="17" fillId="4" borderId="0" xfId="2" applyFont="1" applyFill="1" applyAlignment="1">
      <alignment horizontal="center"/>
    </xf>
    <xf numFmtId="167" fontId="17" fillId="4" borderId="0" xfId="2" applyNumberFormat="1" applyFont="1" applyFill="1"/>
    <xf numFmtId="0" fontId="17" fillId="4" borderId="13" xfId="2" applyFont="1" applyFill="1" applyBorder="1"/>
    <xf numFmtId="0" fontId="19" fillId="0" borderId="13" xfId="2" applyFont="1" applyBorder="1" applyAlignment="1">
      <alignment horizontal="center"/>
    </xf>
    <xf numFmtId="0" fontId="19" fillId="0" borderId="0" xfId="2" applyFont="1"/>
    <xf numFmtId="0" fontId="17" fillId="4" borderId="0" xfId="2" applyFont="1" applyFill="1" applyBorder="1"/>
    <xf numFmtId="0" fontId="16" fillId="4" borderId="0" xfId="2" applyFont="1" applyFill="1" applyBorder="1"/>
    <xf numFmtId="0" fontId="16" fillId="4" borderId="0" xfId="2" applyFont="1" applyFill="1"/>
    <xf numFmtId="0" fontId="16" fillId="0" borderId="0" xfId="2" applyFont="1" applyAlignment="1">
      <alignment horizontal="center"/>
    </xf>
    <xf numFmtId="167" fontId="16" fillId="4" borderId="0" xfId="2" applyNumberFormat="1" applyFont="1" applyFill="1"/>
    <xf numFmtId="0" fontId="17" fillId="4" borderId="0" xfId="2" applyFont="1" applyFill="1" applyAlignment="1"/>
    <xf numFmtId="0" fontId="17" fillId="0" borderId="0" xfId="2" applyFont="1" applyAlignment="1">
      <alignment horizontal="center"/>
    </xf>
    <xf numFmtId="0" fontId="9" fillId="0" borderId="0" xfId="2" applyFont="1" applyFill="1" applyAlignment="1">
      <alignment wrapText="1"/>
    </xf>
    <xf numFmtId="0" fontId="9" fillId="0" borderId="0" xfId="2" applyFont="1" applyFill="1" applyAlignment="1">
      <alignment horizontal="center" wrapText="1"/>
    </xf>
    <xf numFmtId="0" fontId="3" fillId="0" borderId="0" xfId="2" applyFont="1" applyFill="1" applyAlignment="1">
      <alignment wrapText="1"/>
    </xf>
    <xf numFmtId="0" fontId="3" fillId="4" borderId="0" xfId="2" applyFont="1" applyFill="1" applyAlignment="1">
      <alignment wrapText="1"/>
    </xf>
    <xf numFmtId="0" fontId="3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right" vertical="center" wrapText="1"/>
    </xf>
    <xf numFmtId="0" fontId="9" fillId="4" borderId="2" xfId="2" applyFont="1" applyFill="1" applyBorder="1" applyAlignment="1">
      <alignment wrapText="1"/>
    </xf>
    <xf numFmtId="0" fontId="3" fillId="4" borderId="2" xfId="2" applyFont="1" applyFill="1" applyBorder="1" applyAlignment="1">
      <alignment wrapText="1"/>
    </xf>
    <xf numFmtId="0" fontId="9" fillId="4" borderId="2" xfId="2" applyFont="1" applyFill="1" applyBorder="1" applyAlignment="1">
      <alignment horizontal="center" wrapText="1"/>
    </xf>
    <xf numFmtId="2" fontId="2" fillId="4" borderId="14" xfId="2" applyNumberFormat="1" applyFont="1" applyFill="1" applyBorder="1" applyAlignment="1">
      <alignment horizontal="right" wrapText="1"/>
    </xf>
    <xf numFmtId="0" fontId="20" fillId="4" borderId="2" xfId="2" applyFont="1" applyFill="1" applyBorder="1" applyAlignment="1">
      <alignment wrapText="1"/>
    </xf>
    <xf numFmtId="0" fontId="9" fillId="0" borderId="2" xfId="2" applyFont="1" applyFill="1" applyBorder="1" applyAlignment="1">
      <alignment horizontal="right" vertical="center" wrapText="1"/>
    </xf>
    <xf numFmtId="0" fontId="9" fillId="0" borderId="2" xfId="2" applyFont="1" applyFill="1" applyBorder="1" applyAlignment="1">
      <alignment wrapText="1"/>
    </xf>
    <xf numFmtId="0" fontId="3" fillId="0" borderId="2" xfId="2" applyFont="1" applyFill="1" applyBorder="1" applyAlignment="1">
      <alignment wrapText="1"/>
    </xf>
    <xf numFmtId="0" fontId="9" fillId="0" borderId="2" xfId="2" applyFont="1" applyFill="1" applyBorder="1" applyAlignment="1">
      <alignment horizontal="center" wrapText="1"/>
    </xf>
    <xf numFmtId="167" fontId="9" fillId="0" borderId="2" xfId="2" applyNumberFormat="1" applyFont="1" applyFill="1" applyBorder="1" applyAlignment="1">
      <alignment wrapText="1"/>
    </xf>
    <xf numFmtId="167" fontId="9" fillId="4" borderId="2" xfId="2" applyNumberFormat="1" applyFont="1" applyFill="1" applyBorder="1" applyAlignment="1">
      <alignment wrapText="1"/>
    </xf>
    <xf numFmtId="2" fontId="9" fillId="4" borderId="2" xfId="2" applyNumberFormat="1" applyFont="1" applyFill="1" applyBorder="1" applyAlignment="1">
      <alignment wrapText="1"/>
    </xf>
    <xf numFmtId="2" fontId="9" fillId="4" borderId="2" xfId="2" applyNumberFormat="1" applyFont="1" applyFill="1" applyBorder="1" applyAlignment="1">
      <alignment horizontal="right" wrapText="1"/>
    </xf>
    <xf numFmtId="167" fontId="3" fillId="4" borderId="2" xfId="2" applyNumberFormat="1" applyFont="1" applyFill="1" applyBorder="1" applyAlignment="1">
      <alignment wrapText="1"/>
    </xf>
    <xf numFmtId="0" fontId="3" fillId="0" borderId="2" xfId="2" applyFont="1" applyFill="1" applyBorder="1" applyAlignment="1">
      <alignment horizontal="center" wrapText="1"/>
    </xf>
    <xf numFmtId="0" fontId="9" fillId="0" borderId="6" xfId="2" applyFont="1" applyFill="1" applyBorder="1" applyAlignment="1">
      <alignment wrapText="1"/>
    </xf>
    <xf numFmtId="0" fontId="9" fillId="0" borderId="2" xfId="2" applyFont="1" applyBorder="1" applyAlignment="1">
      <alignment wrapText="1"/>
    </xf>
    <xf numFmtId="0" fontId="9" fillId="0" borderId="2" xfId="2" applyFont="1" applyFill="1" applyBorder="1" applyAlignment="1">
      <alignment horizontal="right" wrapText="1"/>
    </xf>
    <xf numFmtId="0" fontId="9" fillId="4" borderId="2" xfId="2" applyFont="1" applyFill="1" applyBorder="1" applyAlignment="1">
      <alignment horizontal="right" wrapText="1"/>
    </xf>
    <xf numFmtId="0" fontId="9" fillId="4" borderId="2" xfId="2" applyFont="1" applyFill="1" applyBorder="1" applyAlignment="1"/>
    <xf numFmtId="0" fontId="9" fillId="4" borderId="2" xfId="2" applyFont="1" applyFill="1" applyBorder="1" applyAlignment="1">
      <alignment horizontal="left"/>
    </xf>
    <xf numFmtId="0" fontId="9" fillId="4" borderId="2" xfId="2" applyFont="1" applyFill="1" applyBorder="1" applyAlignment="1">
      <alignment horizontal="center"/>
    </xf>
    <xf numFmtId="0" fontId="9" fillId="4" borderId="2" xfId="2" applyFont="1" applyFill="1" applyBorder="1" applyAlignment="1">
      <alignment horizontal="right"/>
    </xf>
    <xf numFmtId="0" fontId="3" fillId="4" borderId="2" xfId="2" applyFont="1" applyFill="1" applyBorder="1" applyAlignment="1">
      <alignment horizontal="left"/>
    </xf>
    <xf numFmtId="0" fontId="9" fillId="4" borderId="0" xfId="2" applyFont="1" applyFill="1" applyAlignment="1">
      <alignment wrapText="1"/>
    </xf>
    <xf numFmtId="0" fontId="9" fillId="0" borderId="0" xfId="2" applyFont="1" applyFill="1" applyAlignment="1" applyProtection="1">
      <protection locked="0"/>
    </xf>
    <xf numFmtId="0" fontId="9" fillId="0" borderId="0" xfId="2" applyFont="1" applyAlignment="1" applyProtection="1">
      <protection locked="0"/>
    </xf>
    <xf numFmtId="0" fontId="3" fillId="0" borderId="0" xfId="2" applyFont="1" applyBorder="1" applyAlignment="1" applyProtection="1">
      <protection locked="0"/>
    </xf>
    <xf numFmtId="0" fontId="3" fillId="0" borderId="0" xfId="2" applyFont="1" applyBorder="1" applyAlignment="1" applyProtection="1">
      <alignment horizontal="center"/>
      <protection locked="0"/>
    </xf>
    <xf numFmtId="0" fontId="3" fillId="4" borderId="0" xfId="2" applyFont="1" applyFill="1" applyBorder="1" applyAlignment="1" applyProtection="1">
      <protection locked="0"/>
    </xf>
    <xf numFmtId="0" fontId="3" fillId="0" borderId="0" xfId="2" applyFont="1" applyAlignment="1" applyProtection="1">
      <protection locked="0"/>
    </xf>
    <xf numFmtId="0" fontId="3" fillId="0" borderId="0" xfId="2" applyFont="1" applyAlignment="1" applyProtection="1">
      <alignment horizontal="center"/>
      <protection locked="0"/>
    </xf>
    <xf numFmtId="0" fontId="3" fillId="4" borderId="0" xfId="2" applyFont="1" applyFill="1" applyAlignment="1" applyProtection="1">
      <protection locked="0"/>
    </xf>
    <xf numFmtId="0" fontId="9" fillId="0" borderId="0" xfId="2" applyFont="1" applyFill="1" applyAlignment="1" applyProtection="1">
      <alignment wrapText="1"/>
      <protection locked="0"/>
    </xf>
    <xf numFmtId="0" fontId="9" fillId="0" borderId="0" xfId="2" applyFont="1" applyAlignment="1" applyProtection="1">
      <alignment wrapText="1"/>
      <protection locked="0"/>
    </xf>
    <xf numFmtId="0" fontId="9" fillId="0" borderId="0" xfId="2" applyFont="1" applyAlignment="1" applyProtection="1">
      <alignment horizontal="center" wrapText="1"/>
      <protection locked="0"/>
    </xf>
    <xf numFmtId="0" fontId="9" fillId="4" borderId="0" xfId="2" applyFont="1" applyFill="1" applyAlignment="1" applyProtection="1">
      <alignment wrapText="1"/>
      <protection locked="0"/>
    </xf>
    <xf numFmtId="4" fontId="17" fillId="0" borderId="0" xfId="2" applyNumberFormat="1" applyFont="1"/>
    <xf numFmtId="4" fontId="16" fillId="0" borderId="0" xfId="2" applyNumberFormat="1" applyFont="1"/>
    <xf numFmtId="0" fontId="3" fillId="0" borderId="13" xfId="2" applyFont="1" applyFill="1" applyBorder="1" applyAlignment="1">
      <alignment horizont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4" borderId="15" xfId="2" applyFont="1" applyFill="1" applyBorder="1" applyAlignment="1">
      <alignment horizontal="center" vertical="center" wrapText="1"/>
    </xf>
    <xf numFmtId="9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22" fillId="4" borderId="2" xfId="2" applyFont="1" applyFill="1" applyBorder="1" applyAlignment="1">
      <alignment wrapText="1"/>
    </xf>
    <xf numFmtId="2" fontId="9" fillId="0" borderId="2" xfId="2" applyNumberFormat="1" applyFont="1" applyFill="1" applyBorder="1" applyAlignment="1">
      <alignment wrapText="1"/>
    </xf>
    <xf numFmtId="0" fontId="3" fillId="4" borderId="2" xfId="2" applyNumberFormat="1" applyFont="1" applyFill="1" applyBorder="1" applyAlignment="1">
      <alignment horizontal="right"/>
    </xf>
    <xf numFmtId="4" fontId="17" fillId="0" borderId="0" xfId="2" applyNumberFormat="1" applyFont="1" applyAlignment="1"/>
    <xf numFmtId="0" fontId="9" fillId="0" borderId="13" xfId="2" applyFont="1" applyFill="1" applyBorder="1" applyAlignment="1">
      <alignment wrapText="1"/>
    </xf>
    <xf numFmtId="0" fontId="3" fillId="0" borderId="0" xfId="2" applyFont="1" applyFill="1" applyAlignment="1" applyProtection="1">
      <protection locked="0"/>
    </xf>
    <xf numFmtId="0" fontId="3" fillId="0" borderId="0" xfId="2" applyFont="1" applyFill="1" applyBorder="1" applyAlignment="1" applyProtection="1">
      <protection locked="0"/>
    </xf>
    <xf numFmtId="2" fontId="9" fillId="0" borderId="0" xfId="2" applyNumberFormat="1" applyFont="1" applyAlignment="1" applyProtection="1">
      <protection locked="0"/>
    </xf>
    <xf numFmtId="0" fontId="15" fillId="0" borderId="2" xfId="2" applyFont="1" applyBorder="1"/>
    <xf numFmtId="0" fontId="14" fillId="0" borderId="2" xfId="2" applyFont="1" applyBorder="1"/>
    <xf numFmtId="0" fontId="15" fillId="4" borderId="2" xfId="2" applyFont="1" applyFill="1" applyBorder="1"/>
    <xf numFmtId="0" fontId="3" fillId="0" borderId="2" xfId="2" applyFont="1" applyBorder="1"/>
    <xf numFmtId="0" fontId="23" fillId="0" borderId="0" xfId="0" applyFont="1" applyProtection="1">
      <protection locked="0"/>
    </xf>
    <xf numFmtId="0" fontId="0" fillId="0" borderId="0" xfId="0" applyProtection="1">
      <protection locked="0"/>
    </xf>
    <xf numFmtId="0" fontId="24" fillId="0" borderId="0" xfId="0" applyFont="1" applyFill="1"/>
    <xf numFmtId="0" fontId="24" fillId="0" borderId="0" xfId="0" applyFont="1" applyFill="1" applyAlignment="1">
      <alignment vertical="center"/>
    </xf>
    <xf numFmtId="0" fontId="24" fillId="11" borderId="0" xfId="0" applyFont="1" applyFill="1" applyAlignment="1">
      <alignment vertical="center"/>
    </xf>
    <xf numFmtId="0" fontId="24" fillId="4" borderId="0" xfId="0" applyFont="1" applyFill="1" applyAlignment="1">
      <alignment vertical="center"/>
    </xf>
    <xf numFmtId="0" fontId="22" fillId="0" borderId="0" xfId="0" applyFont="1" applyFill="1" applyAlignment="1">
      <alignment horizontal="left"/>
    </xf>
    <xf numFmtId="0" fontId="22" fillId="0" borderId="0" xfId="0" applyFont="1" applyFill="1"/>
    <xf numFmtId="0" fontId="22" fillId="4" borderId="0" xfId="0" applyFont="1" applyFill="1"/>
    <xf numFmtId="1" fontId="22" fillId="0" borderId="0" xfId="0" applyNumberFormat="1" applyFont="1" applyFill="1"/>
    <xf numFmtId="0" fontId="25" fillId="0" borderId="0" xfId="0" applyFont="1" applyProtection="1">
      <protection locked="0"/>
    </xf>
    <xf numFmtId="0" fontId="26" fillId="0" borderId="0" xfId="0" applyFont="1" applyAlignment="1" applyProtection="1">
      <protection locked="0"/>
    </xf>
    <xf numFmtId="0" fontId="27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6" fillId="4" borderId="0" xfId="0" applyFont="1" applyFill="1" applyAlignment="1" applyProtection="1">
      <alignment horizontal="center"/>
      <protection locked="0"/>
    </xf>
    <xf numFmtId="0" fontId="27" fillId="4" borderId="0" xfId="0" applyFont="1" applyFill="1" applyProtection="1">
      <protection locked="0"/>
    </xf>
    <xf numFmtId="0" fontId="28" fillId="0" borderId="0" xfId="0" applyFont="1" applyProtection="1">
      <protection locked="0"/>
    </xf>
    <xf numFmtId="0" fontId="27" fillId="0" borderId="0" xfId="0" applyFont="1" applyAlignment="1" applyProtection="1">
      <protection locked="0"/>
    </xf>
    <xf numFmtId="0" fontId="28" fillId="0" borderId="0" xfId="0" applyFont="1" applyFill="1" applyProtection="1">
      <protection locked="0"/>
    </xf>
    <xf numFmtId="0" fontId="26" fillId="0" borderId="0" xfId="0" applyFont="1" applyFill="1" applyProtection="1">
      <protection locked="0"/>
    </xf>
    <xf numFmtId="0" fontId="27" fillId="0" borderId="0" xfId="0" applyFont="1" applyFill="1" applyAlignment="1" applyProtection="1">
      <protection locked="0"/>
    </xf>
    <xf numFmtId="1" fontId="26" fillId="0" borderId="0" xfId="0" applyNumberFormat="1" applyFont="1" applyFill="1" applyAlignment="1" applyProtection="1">
      <protection locked="0"/>
    </xf>
    <xf numFmtId="0" fontId="27" fillId="0" borderId="0" xfId="0" applyFont="1" applyFill="1" applyProtection="1">
      <protection locked="0"/>
    </xf>
    <xf numFmtId="1" fontId="26" fillId="0" borderId="0" xfId="0" applyNumberFormat="1" applyFont="1" applyFill="1" applyAlignment="1" applyProtection="1">
      <alignment horizontal="center"/>
      <protection locked="0"/>
    </xf>
    <xf numFmtId="0" fontId="29" fillId="0" borderId="0" xfId="0" applyFont="1" applyFill="1"/>
    <xf numFmtId="0" fontId="27" fillId="0" borderId="0" xfId="0" applyFont="1" applyFill="1" applyAlignment="1">
      <alignment horizontal="left"/>
    </xf>
    <xf numFmtId="0" fontId="27" fillId="4" borderId="0" xfId="0" applyFont="1" applyFill="1" applyAlignment="1">
      <alignment horizontal="left"/>
    </xf>
    <xf numFmtId="0" fontId="27" fillId="0" borderId="0" xfId="0" applyFont="1" applyFill="1"/>
    <xf numFmtId="0" fontId="27" fillId="4" borderId="0" xfId="0" applyFont="1" applyFill="1"/>
    <xf numFmtId="0" fontId="30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right" vertical="center"/>
    </xf>
    <xf numFmtId="0" fontId="30" fillId="4" borderId="2" xfId="0" applyFont="1" applyFill="1" applyBorder="1" applyAlignment="1">
      <alignment vertical="center" wrapText="1"/>
    </xf>
    <xf numFmtId="0" fontId="30" fillId="11" borderId="2" xfId="0" applyFont="1" applyFill="1" applyBorder="1" applyAlignment="1">
      <alignment horizontal="right" vertical="center"/>
    </xf>
    <xf numFmtId="0" fontId="30" fillId="4" borderId="2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30" fillId="4" borderId="1" xfId="0" applyFont="1" applyFill="1" applyBorder="1" applyAlignment="1" applyProtection="1">
      <alignment vertical="center" wrapText="1"/>
    </xf>
    <xf numFmtId="0" fontId="31" fillId="0" borderId="2" xfId="0" applyFont="1" applyFill="1" applyBorder="1"/>
    <xf numFmtId="0" fontId="30" fillId="4" borderId="2" xfId="0" applyNumberFormat="1" applyFont="1" applyFill="1" applyBorder="1" applyAlignment="1" applyProtection="1">
      <alignment vertical="center" wrapText="1"/>
    </xf>
    <xf numFmtId="49" fontId="30" fillId="0" borderId="2" xfId="0" applyNumberFormat="1" applyFont="1" applyFill="1" applyBorder="1" applyAlignment="1">
      <alignment horizontal="right" vertical="center"/>
    </xf>
    <xf numFmtId="0" fontId="30" fillId="4" borderId="1" xfId="0" applyNumberFormat="1" applyFont="1" applyFill="1" applyBorder="1" applyAlignment="1" applyProtection="1">
      <alignment vertical="center" wrapText="1"/>
    </xf>
    <xf numFmtId="2" fontId="30" fillId="4" borderId="2" xfId="0" applyNumberFormat="1" applyFont="1" applyFill="1" applyBorder="1" applyAlignment="1">
      <alignment horizontal="right" vertical="center"/>
    </xf>
    <xf numFmtId="0" fontId="30" fillId="4" borderId="1" xfId="0" applyFont="1" applyFill="1" applyBorder="1" applyAlignment="1">
      <alignment vertical="center" wrapText="1"/>
    </xf>
    <xf numFmtId="1" fontId="32" fillId="0" borderId="0" xfId="0" applyNumberFormat="1" applyFont="1" applyAlignment="1" applyProtection="1">
      <alignment horizontal="center"/>
      <protection locked="0"/>
    </xf>
    <xf numFmtId="0" fontId="33" fillId="0" borderId="0" xfId="0" applyFont="1" applyProtection="1"/>
    <xf numFmtId="1" fontId="23" fillId="0" borderId="0" xfId="0" applyNumberFormat="1" applyFont="1" applyProtection="1">
      <protection locked="0"/>
    </xf>
    <xf numFmtId="0" fontId="27" fillId="0" borderId="0" xfId="0" applyFont="1" applyAlignment="1">
      <alignment vertical="center" wrapText="1"/>
    </xf>
    <xf numFmtId="0" fontId="26" fillId="4" borderId="0" xfId="0" applyFont="1" applyFill="1" applyProtection="1">
      <protection locked="0"/>
    </xf>
    <xf numFmtId="0" fontId="26" fillId="0" borderId="0" xfId="0" applyFont="1" applyAlignment="1" applyProtection="1">
      <alignment horizontal="center"/>
      <protection locked="0"/>
    </xf>
    <xf numFmtId="1" fontId="27" fillId="0" borderId="0" xfId="0" applyNumberFormat="1" applyFont="1" applyProtection="1">
      <protection locked="0"/>
    </xf>
    <xf numFmtId="1" fontId="28" fillId="0" borderId="0" xfId="0" applyNumberFormat="1" applyFont="1" applyFill="1" applyProtection="1">
      <protection locked="0"/>
    </xf>
    <xf numFmtId="1" fontId="27" fillId="0" borderId="0" xfId="0" applyNumberFormat="1" applyFont="1" applyFill="1" applyProtection="1"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1" fontId="26" fillId="0" borderId="0" xfId="0" applyNumberFormat="1" applyFont="1" applyFill="1" applyProtection="1">
      <protection locked="0"/>
    </xf>
    <xf numFmtId="1" fontId="27" fillId="0" borderId="0" xfId="0" applyNumberFormat="1" applyFont="1" applyFill="1" applyAlignment="1">
      <alignment horizontal="left"/>
    </xf>
    <xf numFmtId="0" fontId="26" fillId="0" borderId="0" xfId="0" applyFont="1" applyFill="1" applyAlignment="1"/>
    <xf numFmtId="1" fontId="27" fillId="0" borderId="0" xfId="0" applyNumberFormat="1" applyFont="1" applyFill="1"/>
    <xf numFmtId="0" fontId="12" fillId="0" borderId="2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textRotation="90"/>
    </xf>
    <xf numFmtId="168" fontId="16" fillId="0" borderId="2" xfId="1" applyNumberFormat="1" applyFont="1" applyFill="1" applyBorder="1" applyAlignment="1">
      <alignment vertical="center" wrapText="1"/>
    </xf>
    <xf numFmtId="168" fontId="16" fillId="11" borderId="2" xfId="1" applyNumberFormat="1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/>
    </xf>
    <xf numFmtId="0" fontId="16" fillId="4" borderId="2" xfId="0" applyFont="1" applyFill="1" applyBorder="1" applyAlignment="1">
      <alignment vertical="center"/>
    </xf>
    <xf numFmtId="167" fontId="16" fillId="0" borderId="2" xfId="0" applyNumberFormat="1" applyFont="1" applyFill="1" applyBorder="1" applyAlignment="1">
      <alignment horizontal="right" vertical="center"/>
    </xf>
    <xf numFmtId="167" fontId="17" fillId="4" borderId="2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horizontal="right" vertical="center"/>
    </xf>
    <xf numFmtId="0" fontId="16" fillId="11" borderId="2" xfId="0" applyFont="1" applyFill="1" applyBorder="1" applyAlignment="1">
      <alignment vertical="center"/>
    </xf>
    <xf numFmtId="0" fontId="16" fillId="11" borderId="2" xfId="0" applyFont="1" applyFill="1" applyBorder="1" applyAlignment="1">
      <alignment horizontal="right" vertical="center"/>
    </xf>
    <xf numFmtId="0" fontId="16" fillId="4" borderId="2" xfId="0" applyFont="1" applyFill="1" applyBorder="1" applyAlignment="1">
      <alignment horizontal="right" vertical="center"/>
    </xf>
    <xf numFmtId="0" fontId="25" fillId="12" borderId="0" xfId="0" applyFont="1" applyFill="1" applyProtection="1">
      <protection locked="0"/>
    </xf>
    <xf numFmtId="0" fontId="25" fillId="13" borderId="0" xfId="0" applyFont="1" applyFill="1" applyProtection="1">
      <protection locked="0"/>
    </xf>
    <xf numFmtId="0" fontId="25" fillId="14" borderId="0" xfId="0" applyFont="1" applyFill="1" applyProtection="1">
      <protection locked="0"/>
    </xf>
    <xf numFmtId="1" fontId="25" fillId="14" borderId="0" xfId="0" applyNumberFormat="1" applyFont="1" applyFill="1" applyProtection="1">
      <protection locked="0"/>
    </xf>
    <xf numFmtId="1" fontId="25" fillId="0" borderId="0" xfId="0" applyNumberFormat="1" applyFont="1" applyProtection="1">
      <protection locked="0"/>
    </xf>
    <xf numFmtId="1" fontId="25" fillId="0" borderId="0" xfId="0" applyNumberFormat="1" applyFont="1" applyFill="1" applyProtection="1">
      <protection locked="0"/>
    </xf>
    <xf numFmtId="1" fontId="27" fillId="4" borderId="0" xfId="0" applyNumberFormat="1" applyFont="1" applyFill="1" applyProtection="1">
      <protection locked="0"/>
    </xf>
    <xf numFmtId="1" fontId="26" fillId="0" borderId="25" xfId="0" applyNumberFormat="1" applyFont="1" applyFill="1" applyBorder="1" applyProtection="1">
      <protection locked="0"/>
    </xf>
    <xf numFmtId="1" fontId="27" fillId="0" borderId="2" xfId="0" applyNumberFormat="1" applyFont="1" applyFill="1" applyBorder="1" applyAlignment="1" applyProtection="1">
      <alignment horizontal="center"/>
      <protection locked="0"/>
    </xf>
    <xf numFmtId="1" fontId="26" fillId="4" borderId="0" xfId="0" applyNumberFormat="1" applyFont="1" applyFill="1" applyBorder="1" applyProtection="1">
      <protection locked="0"/>
    </xf>
    <xf numFmtId="1" fontId="26" fillId="4" borderId="0" xfId="0" applyNumberFormat="1" applyFont="1" applyFill="1" applyProtection="1">
      <protection locked="0"/>
    </xf>
    <xf numFmtId="1" fontId="27" fillId="4" borderId="0" xfId="0" applyNumberFormat="1" applyFont="1" applyFill="1" applyBorder="1" applyProtection="1">
      <protection locked="0"/>
    </xf>
    <xf numFmtId="1" fontId="27" fillId="0" borderId="2" xfId="0" applyNumberFormat="1" applyFont="1" applyFill="1" applyBorder="1" applyProtection="1">
      <protection locked="0"/>
    </xf>
    <xf numFmtId="1" fontId="26" fillId="4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>
      <alignment horizontal="center" vertical="center" wrapText="1"/>
    </xf>
    <xf numFmtId="168" fontId="16" fillId="0" borderId="2" xfId="1" applyNumberFormat="1" applyFont="1" applyFill="1" applyBorder="1" applyAlignment="1">
      <alignment vertical="center"/>
    </xf>
    <xf numFmtId="168" fontId="16" fillId="4" borderId="2" xfId="1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vertical="center"/>
    </xf>
    <xf numFmtId="167" fontId="16" fillId="0" borderId="2" xfId="0" applyNumberFormat="1" applyFont="1" applyFill="1" applyBorder="1" applyAlignment="1">
      <alignment vertical="center"/>
    </xf>
    <xf numFmtId="1" fontId="25" fillId="13" borderId="0" xfId="0" applyNumberFormat="1" applyFont="1" applyFill="1" applyProtection="1">
      <protection locked="0"/>
    </xf>
    <xf numFmtId="1" fontId="26" fillId="4" borderId="12" xfId="0" applyNumberFormat="1" applyFont="1" applyFill="1" applyBorder="1" applyProtection="1">
      <protection locked="0"/>
    </xf>
    <xf numFmtId="1" fontId="27" fillId="4" borderId="2" xfId="0" applyNumberFormat="1" applyFont="1" applyFill="1" applyBorder="1" applyAlignment="1" applyProtection="1">
      <alignment horizontal="center"/>
      <protection locked="0"/>
    </xf>
    <xf numFmtId="1" fontId="27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27" fillId="4" borderId="2" xfId="0" applyNumberFormat="1" applyFont="1" applyFill="1" applyBorder="1" applyProtection="1">
      <protection locked="0"/>
    </xf>
    <xf numFmtId="0" fontId="26" fillId="0" borderId="29" xfId="0" applyFont="1" applyFill="1" applyBorder="1" applyAlignment="1" applyProtection="1">
      <alignment horizontal="center"/>
      <protection locked="0"/>
    </xf>
    <xf numFmtId="0" fontId="27" fillId="0" borderId="2" xfId="0" applyFont="1" applyFill="1" applyBorder="1" applyAlignment="1" applyProtection="1">
      <alignment horizontal="center"/>
      <protection locked="0"/>
    </xf>
    <xf numFmtId="1" fontId="28" fillId="0" borderId="2" xfId="0" applyNumberFormat="1" applyFont="1" applyBorder="1" applyAlignment="1" applyProtection="1">
      <alignment horizontal="center"/>
      <protection locked="0"/>
    </xf>
    <xf numFmtId="0" fontId="27" fillId="0" borderId="0" xfId="0" applyFont="1" applyFill="1" applyBorder="1"/>
    <xf numFmtId="9" fontId="12" fillId="0" borderId="4" xfId="0" applyNumberFormat="1" applyFont="1" applyFill="1" applyBorder="1" applyAlignment="1">
      <alignment horizontal="center" vertical="center" textRotation="90"/>
    </xf>
    <xf numFmtId="9" fontId="12" fillId="0" borderId="4" xfId="0" applyNumberFormat="1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 vertical="center" textRotation="90" wrapText="1"/>
    </xf>
    <xf numFmtId="9" fontId="12" fillId="0" borderId="2" xfId="0" applyNumberFormat="1" applyFont="1" applyFill="1" applyBorder="1" applyAlignment="1">
      <alignment horizontal="center" vertical="center" textRotation="90"/>
    </xf>
    <xf numFmtId="169" fontId="16" fillId="0" borderId="2" xfId="1" applyNumberFormat="1" applyFont="1" applyFill="1" applyBorder="1" applyAlignment="1">
      <alignment vertical="center" wrapText="1"/>
    </xf>
    <xf numFmtId="168" fontId="16" fillId="4" borderId="2" xfId="1" applyNumberFormat="1" applyFont="1" applyFill="1" applyBorder="1" applyAlignment="1">
      <alignment vertical="center"/>
    </xf>
    <xf numFmtId="166" fontId="16" fillId="4" borderId="2" xfId="1" applyNumberFormat="1" applyFont="1" applyFill="1" applyBorder="1" applyAlignment="1">
      <alignment vertical="center" wrapText="1"/>
    </xf>
    <xf numFmtId="2" fontId="16" fillId="0" borderId="2" xfId="0" applyNumberFormat="1" applyFont="1" applyFill="1" applyBorder="1" applyAlignment="1">
      <alignment vertical="center"/>
    </xf>
    <xf numFmtId="168" fontId="16" fillId="4" borderId="2" xfId="1" applyNumberFormat="1" applyFont="1" applyFill="1" applyBorder="1" applyAlignment="1">
      <alignment vertical="center" wrapText="1"/>
    </xf>
    <xf numFmtId="49" fontId="26" fillId="4" borderId="8" xfId="0" applyNumberFormat="1" applyFont="1" applyFill="1" applyBorder="1" applyAlignment="1" applyProtection="1">
      <alignment horizontal="center"/>
      <protection locked="0"/>
    </xf>
    <xf numFmtId="1" fontId="26" fillId="0" borderId="8" xfId="0" applyNumberFormat="1" applyFont="1" applyBorder="1" applyAlignment="1" applyProtection="1">
      <alignment horizontal="center"/>
      <protection locked="0"/>
    </xf>
    <xf numFmtId="49" fontId="26" fillId="0" borderId="8" xfId="0" applyNumberFormat="1" applyFont="1" applyBorder="1" applyAlignment="1" applyProtection="1">
      <alignment horizontal="center"/>
      <protection locked="0"/>
    </xf>
    <xf numFmtId="0" fontId="27" fillId="4" borderId="27" xfId="0" applyFont="1" applyFill="1" applyBorder="1" applyAlignment="1" applyProtection="1">
      <alignment horizontal="center"/>
      <protection locked="0"/>
    </xf>
    <xf numFmtId="1" fontId="27" fillId="0" borderId="27" xfId="0" applyNumberFormat="1" applyFont="1" applyBorder="1" applyAlignment="1" applyProtection="1">
      <alignment horizontal="center"/>
      <protection locked="0"/>
    </xf>
    <xf numFmtId="0" fontId="27" fillId="0" borderId="27" xfId="0" applyFont="1" applyBorder="1" applyAlignment="1" applyProtection="1">
      <alignment horizontal="center"/>
      <protection locked="0"/>
    </xf>
    <xf numFmtId="0" fontId="27" fillId="4" borderId="29" xfId="0" applyFont="1" applyFill="1" applyBorder="1" applyAlignment="1" applyProtection="1">
      <alignment horizontal="center"/>
      <protection locked="0"/>
    </xf>
    <xf numFmtId="1" fontId="27" fillId="0" borderId="29" xfId="0" applyNumberFormat="1" applyFont="1" applyBorder="1" applyAlignment="1" applyProtection="1">
      <alignment horizontal="center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7" fillId="4" borderId="31" xfId="0" applyFont="1" applyFill="1" applyBorder="1" applyAlignment="1" applyProtection="1">
      <alignment horizontal="center"/>
      <protection locked="0"/>
    </xf>
    <xf numFmtId="1" fontId="27" fillId="0" borderId="31" xfId="0" applyNumberFormat="1" applyFont="1" applyBorder="1" applyAlignment="1" applyProtection="1">
      <alignment horizontal="center"/>
      <protection locked="0"/>
    </xf>
    <xf numFmtId="0" fontId="27" fillId="0" borderId="31" xfId="0" applyFont="1" applyBorder="1" applyAlignment="1" applyProtection="1">
      <alignment horizontal="center"/>
      <protection locked="0"/>
    </xf>
    <xf numFmtId="167" fontId="27" fillId="0" borderId="27" xfId="0" applyNumberFormat="1" applyFont="1" applyBorder="1" applyAlignment="1" applyProtection="1">
      <alignment horizontal="center"/>
      <protection locked="0"/>
    </xf>
    <xf numFmtId="0" fontId="27" fillId="0" borderId="29" xfId="0" applyFont="1" applyFill="1" applyBorder="1" applyAlignment="1" applyProtection="1">
      <alignment horizontal="center"/>
      <protection locked="0"/>
    </xf>
    <xf numFmtId="1" fontId="26" fillId="0" borderId="29" xfId="0" applyNumberFormat="1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7" fillId="0" borderId="29" xfId="0" applyFont="1" applyFill="1" applyBorder="1" applyProtection="1">
      <protection locked="0"/>
    </xf>
    <xf numFmtId="1" fontId="27" fillId="0" borderId="29" xfId="0" applyNumberFormat="1" applyFont="1" applyBorder="1" applyProtection="1">
      <protection locked="0"/>
    </xf>
    <xf numFmtId="0" fontId="27" fillId="0" borderId="29" xfId="0" applyFont="1" applyBorder="1" applyProtection="1">
      <protection locked="0"/>
    </xf>
    <xf numFmtId="167" fontId="27" fillId="0" borderId="29" xfId="0" applyNumberFormat="1" applyFont="1" applyBorder="1" applyProtection="1">
      <protection locked="0"/>
    </xf>
    <xf numFmtId="0" fontId="28" fillId="0" borderId="29" xfId="0" applyFont="1" applyBorder="1" applyProtection="1">
      <protection locked="0"/>
    </xf>
    <xf numFmtId="1" fontId="28" fillId="0" borderId="29" xfId="0" applyNumberFormat="1" applyFont="1" applyBorder="1" applyProtection="1">
      <protection locked="0"/>
    </xf>
    <xf numFmtId="0" fontId="27" fillId="0" borderId="31" xfId="0" applyFont="1" applyFill="1" applyBorder="1" applyProtection="1">
      <protection locked="0"/>
    </xf>
    <xf numFmtId="1" fontId="27" fillId="0" borderId="31" xfId="0" applyNumberFormat="1" applyFont="1" applyBorder="1" applyProtection="1">
      <protection locked="0"/>
    </xf>
    <xf numFmtId="0" fontId="27" fillId="0" borderId="31" xfId="0" applyFont="1" applyBorder="1" applyProtection="1">
      <protection locked="0"/>
    </xf>
    <xf numFmtId="0" fontId="27" fillId="0" borderId="2" xfId="0" applyFont="1" applyFill="1" applyBorder="1" applyProtection="1">
      <protection locked="0"/>
    </xf>
    <xf numFmtId="1" fontId="27" fillId="0" borderId="2" xfId="0" applyNumberFormat="1" applyFont="1" applyBorder="1" applyProtection="1">
      <protection locked="0"/>
    </xf>
    <xf numFmtId="0" fontId="28" fillId="0" borderId="0" xfId="0" applyFont="1" applyFill="1"/>
    <xf numFmtId="9" fontId="12" fillId="0" borderId="22" xfId="0" applyNumberFormat="1" applyFont="1" applyFill="1" applyBorder="1" applyAlignment="1">
      <alignment horizontal="center" vertical="center" textRotation="90" wrapText="1"/>
    </xf>
    <xf numFmtId="0" fontId="16" fillId="0" borderId="2" xfId="0" applyNumberFormat="1" applyFont="1" applyFill="1" applyBorder="1" applyAlignment="1">
      <alignment vertical="center"/>
    </xf>
    <xf numFmtId="0" fontId="22" fillId="4" borderId="2" xfId="0" applyFont="1" applyFill="1" applyBorder="1" applyAlignment="1">
      <alignment vertical="center"/>
    </xf>
    <xf numFmtId="0" fontId="26" fillId="0" borderId="32" xfId="0" applyFont="1" applyBorder="1" applyAlignment="1" applyProtection="1">
      <alignment horizontal="center"/>
      <protection locked="0"/>
    </xf>
    <xf numFmtId="1" fontId="26" fillId="0" borderId="33" xfId="0" applyNumberFormat="1" applyFont="1" applyBorder="1" applyAlignment="1" applyProtection="1">
      <alignment horizontal="center"/>
    </xf>
    <xf numFmtId="0" fontId="26" fillId="0" borderId="34" xfId="0" applyFont="1" applyBorder="1" applyAlignment="1" applyProtection="1">
      <alignment horizontal="center"/>
      <protection locked="0"/>
    </xf>
    <xf numFmtId="167" fontId="26" fillId="0" borderId="34" xfId="0" applyNumberFormat="1" applyFont="1" applyBorder="1" applyAlignment="1" applyProtection="1">
      <alignment horizontal="center"/>
    </xf>
    <xf numFmtId="167" fontId="26" fillId="0" borderId="34" xfId="0" applyNumberFormat="1" applyFont="1" applyBorder="1" applyAlignment="1" applyProtection="1">
      <alignment horizontal="center"/>
      <protection locked="0"/>
    </xf>
    <xf numFmtId="167" fontId="27" fillId="0" borderId="34" xfId="0" applyNumberFormat="1" applyFont="1" applyBorder="1" applyProtection="1">
      <protection locked="0"/>
    </xf>
    <xf numFmtId="1" fontId="26" fillId="0" borderId="2" xfId="0" applyNumberFormat="1" applyFont="1" applyBorder="1" applyProtection="1">
      <protection locked="0"/>
    </xf>
    <xf numFmtId="0" fontId="24" fillId="0" borderId="2" xfId="0" applyFont="1" applyFill="1" applyBorder="1"/>
    <xf numFmtId="168" fontId="17" fillId="0" borderId="2" xfId="1" applyNumberFormat="1" applyFont="1" applyFill="1" applyBorder="1" applyAlignment="1">
      <alignment vertical="center"/>
    </xf>
    <xf numFmtId="0" fontId="24" fillId="0" borderId="2" xfId="0" applyFont="1" applyFill="1" applyBorder="1" applyAlignment="1">
      <alignment vertical="center"/>
    </xf>
    <xf numFmtId="0" fontId="24" fillId="11" borderId="2" xfId="0" applyFont="1" applyFill="1" applyBorder="1" applyAlignment="1">
      <alignment vertical="center"/>
    </xf>
    <xf numFmtId="0" fontId="24" fillId="4" borderId="2" xfId="0" applyFont="1" applyFill="1" applyBorder="1" applyAlignment="1">
      <alignment vertic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vertical="center"/>
    </xf>
    <xf numFmtId="0" fontId="24" fillId="11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0" fontId="34" fillId="0" borderId="2" xfId="0" applyFont="1" applyFill="1" applyBorder="1" applyAlignment="1">
      <alignment vertical="center"/>
    </xf>
    <xf numFmtId="0" fontId="30" fillId="4" borderId="2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/>
    </xf>
    <xf numFmtId="0" fontId="35" fillId="0" borderId="2" xfId="0" applyFont="1" applyFill="1" applyBorder="1" applyAlignment="1">
      <alignment vertical="center"/>
    </xf>
    <xf numFmtId="0" fontId="17" fillId="0" borderId="0" xfId="0" applyFont="1" applyFill="1" applyAlignment="1"/>
    <xf numFmtId="0" fontId="22" fillId="0" borderId="0" xfId="0" applyFont="1" applyFill="1" applyAlignment="1"/>
    <xf numFmtId="0" fontId="17" fillId="4" borderId="0" xfId="0" applyFont="1" applyFill="1" applyAlignment="1"/>
    <xf numFmtId="0" fontId="36" fillId="0" borderId="0" xfId="0" applyFont="1" applyFill="1"/>
    <xf numFmtId="0" fontId="16" fillId="0" borderId="0" xfId="0" applyFont="1" applyFill="1" applyAlignment="1">
      <alignment horizontal="left"/>
    </xf>
    <xf numFmtId="0" fontId="37" fillId="0" borderId="0" xfId="0" applyFont="1" applyFill="1"/>
    <xf numFmtId="0" fontId="37" fillId="4" borderId="0" xfId="0" applyFont="1" applyFill="1"/>
    <xf numFmtId="168" fontId="17" fillId="0" borderId="2" xfId="0" applyNumberFormat="1" applyFont="1" applyFill="1" applyBorder="1" applyAlignment="1">
      <alignment vertical="center"/>
    </xf>
    <xf numFmtId="168" fontId="17" fillId="0" borderId="2" xfId="0" applyNumberFormat="1" applyFont="1" applyFill="1" applyBorder="1" applyAlignment="1">
      <alignment horizontal="right" vertical="center"/>
    </xf>
    <xf numFmtId="0" fontId="17" fillId="0" borderId="2" xfId="0" applyNumberFormat="1" applyFont="1" applyFill="1" applyBorder="1" applyAlignment="1">
      <alignment vertical="center"/>
    </xf>
    <xf numFmtId="1" fontId="16" fillId="0" borderId="2" xfId="0" applyNumberFormat="1" applyFont="1" applyFill="1" applyBorder="1" applyAlignment="1">
      <alignment vertical="center" wrapText="1"/>
    </xf>
    <xf numFmtId="1" fontId="17" fillId="0" borderId="0" xfId="0" applyNumberFormat="1" applyFont="1" applyFill="1" applyAlignment="1"/>
    <xf numFmtId="1" fontId="37" fillId="0" borderId="0" xfId="0" applyNumberFormat="1" applyFont="1" applyFill="1"/>
    <xf numFmtId="10" fontId="17" fillId="0" borderId="0" xfId="0" applyNumberFormat="1" applyFont="1" applyFill="1" applyAlignment="1"/>
    <xf numFmtId="0" fontId="37" fillId="0" borderId="0" xfId="0" applyFont="1"/>
    <xf numFmtId="168" fontId="17" fillId="0" borderId="0" xfId="0" applyNumberFormat="1" applyFont="1" applyFill="1" applyAlignment="1"/>
    <xf numFmtId="0" fontId="22" fillId="0" borderId="0" xfId="0" applyFont="1" applyFill="1" applyBorder="1" applyAlignment="1">
      <alignment horizontal="left"/>
    </xf>
    <xf numFmtId="2" fontId="12" fillId="5" borderId="2" xfId="0" applyNumberFormat="1" applyFont="1" applyFill="1" applyBorder="1" applyAlignment="1" applyProtection="1">
      <alignment horizontal="center" vertical="center"/>
    </xf>
    <xf numFmtId="0" fontId="30" fillId="4" borderId="2" xfId="0" applyNumberFormat="1" applyFont="1" applyFill="1" applyBorder="1" applyAlignment="1">
      <alignment horizontal="center" vertical="center"/>
    </xf>
    <xf numFmtId="49" fontId="30" fillId="4" borderId="2" xfId="0" applyNumberFormat="1" applyFont="1" applyFill="1" applyBorder="1" applyAlignment="1">
      <alignment horizontal="center" vertical="center"/>
    </xf>
    <xf numFmtId="0" fontId="30" fillId="4" borderId="2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/>
    </xf>
    <xf numFmtId="0" fontId="30" fillId="4" borderId="2" xfId="0" applyFont="1" applyFill="1" applyBorder="1" applyAlignment="1">
      <alignment horizontal="left" vertical="center"/>
    </xf>
    <xf numFmtId="49" fontId="30" fillId="0" borderId="2" xfId="0" applyNumberFormat="1" applyFont="1" applyFill="1" applyBorder="1" applyAlignment="1">
      <alignment horizontal="center" vertical="center"/>
    </xf>
    <xf numFmtId="2" fontId="30" fillId="4" borderId="2" xfId="0" applyNumberFormat="1" applyFont="1" applyFill="1" applyBorder="1" applyAlignment="1">
      <alignment horizontal="center" vertical="center"/>
    </xf>
    <xf numFmtId="49" fontId="30" fillId="4" borderId="2" xfId="0" applyNumberFormat="1" applyFont="1" applyFill="1" applyBorder="1" applyAlignment="1">
      <alignment horizontal="center" vertical="center" wrapText="1"/>
    </xf>
    <xf numFmtId="0" fontId="30" fillId="4" borderId="2" xfId="0" applyNumberFormat="1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0" fontId="30" fillId="11" borderId="1" xfId="0" applyFont="1" applyFill="1" applyBorder="1" applyAlignment="1">
      <alignment horizontal="center" vertical="center"/>
    </xf>
    <xf numFmtId="0" fontId="30" fillId="11" borderId="4" xfId="0" applyFont="1" applyFill="1" applyBorder="1" applyAlignment="1">
      <alignment horizontal="center" vertical="center"/>
    </xf>
    <xf numFmtId="49" fontId="30" fillId="4" borderId="1" xfId="0" applyNumberFormat="1" applyFont="1" applyFill="1" applyBorder="1" applyAlignment="1">
      <alignment horizontal="center" vertical="center"/>
    </xf>
    <xf numFmtId="49" fontId="30" fillId="4" borderId="4" xfId="0" applyNumberFormat="1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vertical="center" wrapText="1"/>
    </xf>
    <xf numFmtId="0" fontId="30" fillId="4" borderId="4" xfId="0" applyFont="1" applyFill="1" applyBorder="1" applyAlignment="1">
      <alignment vertical="center" wrapText="1"/>
    </xf>
    <xf numFmtId="0" fontId="30" fillId="4" borderId="1" xfId="0" applyFont="1" applyFill="1" applyBorder="1" applyAlignment="1">
      <alignment horizontal="center" vertical="center"/>
    </xf>
    <xf numFmtId="0" fontId="30" fillId="4" borderId="4" xfId="0" applyFont="1" applyFill="1" applyBorder="1" applyAlignment="1">
      <alignment horizontal="center" vertical="center"/>
    </xf>
    <xf numFmtId="0" fontId="30" fillId="4" borderId="1" xfId="0" applyFont="1" applyFill="1" applyBorder="1" applyAlignment="1" applyProtection="1">
      <alignment vertical="center" wrapText="1"/>
    </xf>
    <xf numFmtId="0" fontId="30" fillId="4" borderId="4" xfId="0" applyFont="1" applyFill="1" applyBorder="1" applyAlignment="1" applyProtection="1">
      <alignment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4" xfId="0" applyFont="1" applyFill="1" applyBorder="1" applyAlignment="1">
      <alignment horizontal="left" vertical="center" wrapText="1"/>
    </xf>
    <xf numFmtId="0" fontId="30" fillId="4" borderId="1" xfId="0" applyFont="1" applyFill="1" applyBorder="1" applyAlignment="1">
      <alignment horizontal="left" vertical="center" wrapText="1"/>
    </xf>
    <xf numFmtId="0" fontId="30" fillId="4" borderId="4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4" borderId="1" xfId="0" applyNumberFormat="1" applyFont="1" applyFill="1" applyBorder="1" applyAlignment="1">
      <alignment horizontal="center" vertical="center"/>
    </xf>
    <xf numFmtId="0" fontId="30" fillId="4" borderId="4" xfId="0" applyNumberFormat="1" applyFont="1" applyFill="1" applyBorder="1" applyAlignment="1">
      <alignment horizontal="center" vertical="center"/>
    </xf>
    <xf numFmtId="1" fontId="26" fillId="4" borderId="35" xfId="0" applyNumberFormat="1" applyFont="1" applyFill="1" applyBorder="1" applyAlignment="1" applyProtection="1">
      <alignment horizontal="center" vertical="center"/>
    </xf>
    <xf numFmtId="1" fontId="26" fillId="4" borderId="33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 applyProtection="1">
      <alignment horizontal="left" vertical="center" wrapText="1"/>
      <protection locked="0"/>
    </xf>
    <xf numFmtId="0" fontId="27" fillId="4" borderId="29" xfId="0" applyFont="1" applyFill="1" applyBorder="1" applyAlignment="1" applyProtection="1">
      <alignment horizontal="left" vertical="center" wrapText="1"/>
      <protection locked="0"/>
    </xf>
    <xf numFmtId="0" fontId="27" fillId="0" borderId="29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textRotation="90"/>
    </xf>
    <xf numFmtId="9" fontId="12" fillId="0" borderId="4" xfId="0" applyNumberFormat="1" applyFont="1" applyFill="1" applyBorder="1" applyAlignment="1">
      <alignment horizontal="center" vertical="center" textRotation="90"/>
    </xf>
    <xf numFmtId="1" fontId="27" fillId="4" borderId="2" xfId="0" applyNumberFormat="1" applyFont="1" applyFill="1" applyBorder="1" applyAlignment="1" applyProtection="1">
      <alignment horizontal="center" vertical="center"/>
    </xf>
    <xf numFmtId="1" fontId="27" fillId="0" borderId="2" xfId="0" applyNumberFormat="1" applyFont="1" applyBorder="1" applyAlignment="1" applyProtection="1">
      <alignment horizontal="center" vertical="center" wrapText="1"/>
    </xf>
    <xf numFmtId="1" fontId="27" fillId="0" borderId="2" xfId="0" applyNumberFormat="1" applyFont="1" applyBorder="1" applyAlignment="1" applyProtection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textRotation="90"/>
    </xf>
    <xf numFmtId="0" fontId="12" fillId="0" borderId="4" xfId="0" applyFont="1" applyFill="1" applyBorder="1" applyAlignment="1">
      <alignment horizontal="center" vertical="center" textRotation="90"/>
    </xf>
    <xf numFmtId="9" fontId="12" fillId="0" borderId="1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" xfId="0" applyFont="1" applyFill="1" applyBorder="1" applyAlignment="1">
      <alignment horizontal="right" vertical="center" textRotation="90" wrapText="1"/>
    </xf>
    <xf numFmtId="0" fontId="30" fillId="0" borderId="1" xfId="0" applyFont="1" applyFill="1" applyBorder="1" applyAlignment="1">
      <alignment horizontal="right" vertical="center" textRotation="90" wrapText="1"/>
    </xf>
    <xf numFmtId="0" fontId="30" fillId="0" borderId="4" xfId="0" applyFont="1" applyFill="1" applyBorder="1" applyAlignment="1">
      <alignment horizontal="right" vertical="center" textRotation="90" wrapText="1"/>
    </xf>
    <xf numFmtId="1" fontId="30" fillId="0" borderId="1" xfId="0" applyNumberFormat="1" applyFont="1" applyFill="1" applyBorder="1" applyAlignment="1">
      <alignment horizontal="center" vertical="center" wrapText="1"/>
    </xf>
    <xf numFmtId="1" fontId="30" fillId="0" borderId="4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9" fontId="12" fillId="0" borderId="22" xfId="0" applyNumberFormat="1" applyFont="1" applyFill="1" applyBorder="1" applyAlignment="1">
      <alignment horizontal="center" vertical="center" textRotation="90"/>
    </xf>
    <xf numFmtId="9" fontId="12" fillId="0" borderId="23" xfId="0" applyNumberFormat="1" applyFont="1" applyFill="1" applyBorder="1" applyAlignment="1">
      <alignment horizontal="center" vertical="center" textRotation="90"/>
    </xf>
    <xf numFmtId="9" fontId="12" fillId="0" borderId="3" xfId="0" applyNumberFormat="1" applyFont="1" applyFill="1" applyBorder="1" applyAlignment="1">
      <alignment horizontal="center" vertical="center" textRotation="90"/>
    </xf>
    <xf numFmtId="2" fontId="12" fillId="0" borderId="22" xfId="0" applyNumberFormat="1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9" fontId="12" fillId="0" borderId="22" xfId="0" applyNumberFormat="1" applyFont="1" applyFill="1" applyBorder="1" applyAlignment="1">
      <alignment horizontal="center" wrapText="1"/>
    </xf>
    <xf numFmtId="9" fontId="12" fillId="0" borderId="3" xfId="0" applyNumberFormat="1" applyFont="1" applyFill="1" applyBorder="1" applyAlignment="1">
      <alignment horizontal="center" wrapText="1"/>
    </xf>
    <xf numFmtId="9" fontId="12" fillId="0" borderId="2" xfId="0" applyNumberFormat="1" applyFont="1" applyFill="1" applyBorder="1" applyAlignment="1">
      <alignment horizontal="center"/>
    </xf>
    <xf numFmtId="9" fontId="12" fillId="0" borderId="22" xfId="0" applyNumberFormat="1" applyFont="1" applyFill="1" applyBorder="1" applyAlignment="1">
      <alignment horizontal="center" vertical="center"/>
    </xf>
    <xf numFmtId="9" fontId="12" fillId="0" borderId="23" xfId="0" applyNumberFormat="1" applyFont="1" applyFill="1" applyBorder="1" applyAlignment="1">
      <alignment horizontal="center" vertical="center"/>
    </xf>
    <xf numFmtId="9" fontId="12" fillId="0" borderId="3" xfId="0" applyNumberFormat="1" applyFont="1" applyFill="1" applyBorder="1" applyAlignment="1">
      <alignment horizontal="center" vertical="center"/>
    </xf>
    <xf numFmtId="0" fontId="27" fillId="0" borderId="29" xfId="0" applyFont="1" applyFill="1" applyBorder="1" applyAlignment="1" applyProtection="1">
      <alignment horizontal="left"/>
      <protection locked="0"/>
    </xf>
    <xf numFmtId="0" fontId="27" fillId="0" borderId="31" xfId="0" applyFont="1" applyFill="1" applyBorder="1" applyAlignment="1" applyProtection="1">
      <alignment horizontal="left"/>
      <protection locked="0"/>
    </xf>
    <xf numFmtId="1" fontId="26" fillId="0" borderId="2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left"/>
    </xf>
    <xf numFmtId="0" fontId="28" fillId="0" borderId="0" xfId="0" applyFont="1" applyFill="1" applyAlignment="1">
      <alignment horizontal="center"/>
    </xf>
    <xf numFmtId="0" fontId="27" fillId="0" borderId="29" xfId="0" applyFont="1" applyBorder="1" applyAlignment="1" applyProtection="1">
      <alignment horizontal="left"/>
      <protection locked="0"/>
    </xf>
    <xf numFmtId="0" fontId="27" fillId="0" borderId="28" xfId="0" applyFont="1" applyFill="1" applyBorder="1" applyAlignment="1" applyProtection="1">
      <alignment horizontal="left"/>
      <protection locked="0"/>
    </xf>
    <xf numFmtId="0" fontId="26" fillId="0" borderId="28" xfId="0" applyFont="1" applyFill="1" applyBorder="1" applyAlignment="1" applyProtection="1">
      <alignment horizontal="center"/>
      <protection locked="0"/>
    </xf>
    <xf numFmtId="0" fontId="26" fillId="0" borderId="29" xfId="0" applyFont="1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26" fillId="4" borderId="0" xfId="0" applyFont="1" applyFill="1" applyAlignment="1" applyProtection="1">
      <alignment horizontal="center"/>
      <protection locked="0"/>
    </xf>
    <xf numFmtId="0" fontId="26" fillId="4" borderId="0" xfId="0" applyFont="1" applyFill="1" applyAlignment="1" applyProtection="1">
      <alignment horizontal="left" wrapText="1"/>
      <protection locked="0"/>
    </xf>
    <xf numFmtId="0" fontId="26" fillId="4" borderId="18" xfId="0" applyFont="1" applyFill="1" applyBorder="1" applyAlignment="1" applyProtection="1">
      <alignment horizontal="left" wrapText="1"/>
      <protection locked="0"/>
    </xf>
    <xf numFmtId="0" fontId="27" fillId="0" borderId="30" xfId="0" applyFont="1" applyFill="1" applyBorder="1" applyAlignment="1" applyProtection="1">
      <alignment horizontal="center"/>
      <protection locked="0"/>
    </xf>
    <xf numFmtId="0" fontId="27" fillId="4" borderId="30" xfId="0" applyFont="1" applyFill="1" applyBorder="1" applyAlignment="1" applyProtection="1">
      <alignment horizontal="center"/>
      <protection locked="0"/>
    </xf>
    <xf numFmtId="0" fontId="27" fillId="4" borderId="29" xfId="0" applyFont="1" applyFill="1" applyBorder="1" applyAlignment="1" applyProtection="1">
      <alignment horizontal="left"/>
      <protection locked="0"/>
    </xf>
    <xf numFmtId="0" fontId="26" fillId="0" borderId="8" xfId="0" applyFont="1" applyFill="1" applyBorder="1" applyAlignment="1" applyProtection="1">
      <alignment horizontal="center"/>
      <protection locked="0"/>
    </xf>
    <xf numFmtId="0" fontId="26" fillId="4" borderId="8" xfId="0" applyFont="1" applyFill="1" applyBorder="1" applyAlignment="1" applyProtection="1">
      <alignment horizontal="center"/>
      <protection locked="0"/>
    </xf>
    <xf numFmtId="2" fontId="26" fillId="4" borderId="0" xfId="0" applyNumberFormat="1" applyFont="1" applyFill="1" applyAlignment="1" applyProtection="1">
      <alignment horizontal="center"/>
      <protection locked="0"/>
    </xf>
    <xf numFmtId="2" fontId="26" fillId="4" borderId="18" xfId="0" applyNumberFormat="1" applyFont="1" applyFill="1" applyBorder="1" applyAlignment="1" applyProtection="1">
      <alignment horizontal="center"/>
      <protection locked="0"/>
    </xf>
    <xf numFmtId="0" fontId="27" fillId="0" borderId="26" xfId="0" applyFont="1" applyFill="1" applyBorder="1" applyAlignment="1" applyProtection="1">
      <alignment horizontal="left"/>
      <protection locked="0"/>
    </xf>
    <xf numFmtId="0" fontId="27" fillId="4" borderId="27" xfId="0" applyFont="1" applyFill="1" applyBorder="1" applyAlignment="1" applyProtection="1">
      <alignment horizontal="left"/>
      <protection locked="0"/>
    </xf>
    <xf numFmtId="0" fontId="27" fillId="0" borderId="27" xfId="0" applyFont="1" applyFill="1" applyBorder="1" applyAlignment="1" applyProtection="1">
      <alignment horizontal="left"/>
      <protection locked="0"/>
    </xf>
    <xf numFmtId="0" fontId="26" fillId="0" borderId="0" xfId="0" applyFont="1" applyAlignment="1" applyProtection="1">
      <alignment horizontal="left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3" fillId="0" borderId="2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 wrapText="1"/>
    </xf>
    <xf numFmtId="0" fontId="17" fillId="0" borderId="0" xfId="2" applyFont="1" applyAlignment="1">
      <alignment horizontal="left" wrapText="1"/>
    </xf>
    <xf numFmtId="0" fontId="3" fillId="0" borderId="17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0" fontId="3" fillId="0" borderId="0" xfId="2" applyFont="1" applyBorder="1" applyAlignment="1" applyProtection="1">
      <alignment horizontal="center"/>
      <protection locked="0"/>
    </xf>
    <xf numFmtId="0" fontId="3" fillId="0" borderId="0" xfId="2" applyFont="1" applyBorder="1" applyAlignment="1" applyProtection="1">
      <protection locked="0"/>
    </xf>
    <xf numFmtId="0" fontId="3" fillId="0" borderId="2" xfId="2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3" fillId="4" borderId="6" xfId="2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center" vertical="center" wrapText="1"/>
    </xf>
    <xf numFmtId="0" fontId="9" fillId="0" borderId="23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10" fontId="3" fillId="0" borderId="2" xfId="2" applyNumberFormat="1" applyFont="1" applyFill="1" applyBorder="1" applyAlignment="1">
      <alignment horizontal="center" vertical="center" wrapText="1"/>
    </xf>
    <xf numFmtId="0" fontId="3" fillId="0" borderId="22" xfId="2" applyFont="1" applyFill="1" applyBorder="1" applyAlignment="1" applyProtection="1">
      <alignment horizontal="center" vertical="center" wrapText="1"/>
    </xf>
    <xf numFmtId="0" fontId="3" fillId="0" borderId="3" xfId="2" applyFont="1" applyFill="1" applyBorder="1" applyAlignment="1" applyProtection="1">
      <alignment horizontal="center" vertical="center" wrapText="1"/>
    </xf>
    <xf numFmtId="0" fontId="17" fillId="4" borderId="0" xfId="2" applyFont="1" applyFill="1" applyAlignment="1">
      <alignment horizontal="center" vertical="top"/>
    </xf>
    <xf numFmtId="0" fontId="17" fillId="4" borderId="0" xfId="2" applyFont="1" applyFill="1" applyAlignment="1">
      <alignment wrapText="1"/>
    </xf>
    <xf numFmtId="0" fontId="18" fillId="0" borderId="0" xfId="2" applyAlignment="1">
      <alignment horizontal="center" wrapText="1"/>
    </xf>
    <xf numFmtId="0" fontId="18" fillId="0" borderId="0" xfId="2" applyAlignment="1">
      <alignment wrapText="1"/>
    </xf>
    <xf numFmtId="4" fontId="17" fillId="0" borderId="0" xfId="2" applyNumberFormat="1" applyFont="1" applyAlignment="1">
      <alignment horizontal="center"/>
    </xf>
    <xf numFmtId="0" fontId="21" fillId="0" borderId="0" xfId="2" applyFont="1" applyAlignment="1">
      <alignment horizontal="left" vertical="center" wrapText="1"/>
    </xf>
    <xf numFmtId="0" fontId="17" fillId="0" borderId="21" xfId="2" applyFont="1" applyBorder="1" applyAlignment="1">
      <alignment horizontal="right"/>
    </xf>
    <xf numFmtId="0" fontId="12" fillId="4" borderId="8" xfId="0" applyNumberFormat="1" applyFont="1" applyFill="1" applyBorder="1" applyAlignment="1" applyProtection="1">
      <alignment horizontal="center"/>
    </xf>
    <xf numFmtId="0" fontId="12" fillId="4" borderId="10" xfId="0" applyNumberFormat="1" applyFont="1" applyFill="1" applyBorder="1" applyAlignment="1" applyProtection="1">
      <alignment horizontal="center"/>
    </xf>
    <xf numFmtId="0" fontId="12" fillId="4" borderId="11" xfId="0" applyNumberFormat="1" applyFont="1" applyFill="1" applyBorder="1" applyAlignment="1" applyProtection="1">
      <alignment horizontal="center"/>
    </xf>
    <xf numFmtId="0" fontId="12" fillId="4" borderId="12" xfId="0" applyNumberFormat="1" applyFont="1" applyFill="1" applyBorder="1" applyAlignment="1" applyProtection="1">
      <alignment horizontal="center"/>
    </xf>
    <xf numFmtId="0" fontId="12" fillId="4" borderId="7" xfId="0" applyNumberFormat="1" applyFont="1" applyFill="1" applyBorder="1" applyAlignment="1" applyProtection="1"/>
    <xf numFmtId="0" fontId="12" fillId="4" borderId="4" xfId="0" applyNumberFormat="1" applyFont="1" applyFill="1" applyBorder="1" applyAlignment="1" applyProtection="1"/>
    <xf numFmtId="0" fontId="10" fillId="4" borderId="7" xfId="0" applyNumberFormat="1" applyFont="1" applyFill="1" applyBorder="1" applyAlignment="1" applyProtection="1"/>
    <xf numFmtId="0" fontId="10" fillId="4" borderId="4" xfId="0" applyNumberFormat="1" applyFont="1" applyFill="1" applyBorder="1" applyAlignment="1" applyProtection="1"/>
  </cellXfs>
  <cellStyles count="7">
    <cellStyle name="Обычный" xfId="0" builtinId="0"/>
    <cellStyle name="Обычный 2" xfId="3"/>
    <cellStyle name="Обычный 3" xfId="2"/>
    <cellStyle name="Обычный_Берсуат Ал 01,01,2009" xfId="4"/>
    <cellStyle name="Обычный_нш 149 январь2009" xfId="6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2"/>
  <sheetViews>
    <sheetView view="pageBreakPreview" topLeftCell="A5" zoomScale="50" zoomScaleNormal="100" workbookViewId="0">
      <pane xSplit="2" topLeftCell="C1" activePane="topRight" state="frozen"/>
      <selection pane="topRight" activeCell="H43" sqref="H43:H87"/>
    </sheetView>
  </sheetViews>
  <sheetFormatPr defaultColWidth="9.140625" defaultRowHeight="18"/>
  <cols>
    <col min="1" max="1" width="11.5703125" style="211" customWidth="1"/>
    <col min="2" max="2" width="41.5703125" style="211" customWidth="1"/>
    <col min="3" max="3" width="22.42578125" style="211" customWidth="1"/>
    <col min="4" max="4" width="22.140625" style="211" customWidth="1"/>
    <col min="5" max="5" width="25.140625" style="212" customWidth="1"/>
    <col min="6" max="6" width="10.140625" style="212" customWidth="1"/>
    <col min="7" max="7" width="12.85546875" style="212" customWidth="1"/>
    <col min="8" max="8" width="14.28515625" style="212" customWidth="1"/>
    <col min="9" max="9" width="28.5703125" style="213" customWidth="1"/>
    <col min="10" max="10" width="19" style="213" customWidth="1"/>
    <col min="11" max="11" width="22.140625" style="213" customWidth="1"/>
    <col min="12" max="12" width="22" style="213" customWidth="1"/>
    <col min="13" max="13" width="15" style="211" customWidth="1"/>
    <col min="14" max="14" width="13.7109375" style="211" customWidth="1"/>
    <col min="15" max="16" width="14.140625" style="211" customWidth="1"/>
    <col min="17" max="17" width="20" style="211" customWidth="1"/>
    <col min="18" max="18" width="21.5703125" style="211" customWidth="1"/>
    <col min="19" max="19" width="26.28515625" style="211" customWidth="1"/>
    <col min="20" max="20" width="22.5703125" style="211" customWidth="1"/>
    <col min="21" max="21" width="20" style="211" customWidth="1"/>
    <col min="22" max="23" width="16.7109375" style="211" customWidth="1"/>
    <col min="24" max="24" width="19.7109375" style="211" customWidth="1"/>
    <col min="25" max="25" width="20.5703125" style="211" customWidth="1"/>
    <col min="26" max="26" width="18" style="211" customWidth="1"/>
    <col min="27" max="27" width="16.42578125" style="211" customWidth="1"/>
    <col min="28" max="28" width="29.7109375" style="211" customWidth="1"/>
    <col min="29" max="29" width="13.28515625" style="211" customWidth="1"/>
    <col min="30" max="30" width="17.7109375" style="211" customWidth="1"/>
    <col min="31" max="31" width="16.7109375" style="211" customWidth="1"/>
    <col min="32" max="32" width="18.5703125" style="211" customWidth="1"/>
    <col min="33" max="33" width="22.140625" style="211" customWidth="1"/>
    <col min="34" max="34" width="26.5703125" style="211" customWidth="1"/>
    <col min="35" max="35" width="20.42578125" style="211" customWidth="1"/>
    <col min="36" max="36" width="22.85546875" style="211" customWidth="1"/>
    <col min="37" max="37" width="15.140625" style="211" customWidth="1"/>
    <col min="38" max="38" width="20.85546875" style="211" customWidth="1"/>
    <col min="39" max="39" width="21.140625" style="211" customWidth="1"/>
    <col min="40" max="40" width="15.7109375" style="211" customWidth="1"/>
    <col min="41" max="41" width="15.140625" style="211" customWidth="1"/>
    <col min="42" max="45" width="14.42578125" style="211" customWidth="1"/>
    <col min="46" max="46" width="15.7109375" style="211" customWidth="1"/>
    <col min="47" max="47" width="16.140625" style="211" customWidth="1"/>
    <col min="48" max="48" width="27.28515625" style="211" customWidth="1"/>
    <col min="49" max="49" width="37.28515625" style="211" customWidth="1"/>
    <col min="50" max="16384" width="9.140625" style="211"/>
  </cols>
  <sheetData>
    <row r="1" spans="1:46" s="204" customFormat="1" ht="33.75" customHeight="1">
      <c r="A1" s="214"/>
      <c r="B1" s="214"/>
      <c r="C1" s="214"/>
      <c r="D1" s="214"/>
      <c r="E1" s="214"/>
      <c r="F1" s="214"/>
      <c r="G1" s="214"/>
      <c r="H1" s="214"/>
      <c r="I1" s="248"/>
      <c r="J1" s="214"/>
      <c r="K1" s="249"/>
      <c r="L1" s="249"/>
      <c r="O1" s="250"/>
      <c r="P1" s="250"/>
      <c r="Q1" s="214"/>
      <c r="R1" s="275"/>
      <c r="S1" s="214"/>
      <c r="T1" s="276"/>
      <c r="U1" s="277"/>
      <c r="V1" s="278"/>
      <c r="W1" s="279"/>
      <c r="X1" s="280"/>
      <c r="Y1" s="294"/>
      <c r="Z1" s="280"/>
      <c r="AA1" s="279"/>
      <c r="AB1" s="279"/>
      <c r="AC1" s="279"/>
      <c r="AD1" s="279"/>
      <c r="AE1" s="279"/>
      <c r="AF1" s="279"/>
      <c r="AG1" s="280"/>
      <c r="AH1" s="279"/>
      <c r="AI1" s="279"/>
      <c r="AJ1" s="279"/>
      <c r="AK1" s="214"/>
      <c r="AL1" s="214"/>
      <c r="AM1" s="214"/>
      <c r="AN1" s="279"/>
      <c r="AO1" s="214"/>
    </row>
    <row r="2" spans="1:46" s="204" customFormat="1" ht="33" customHeight="1">
      <c r="A2" s="214"/>
      <c r="B2" s="215"/>
      <c r="C2" s="215"/>
      <c r="D2" s="215"/>
      <c r="E2" s="216"/>
      <c r="F2" s="216"/>
      <c r="G2" s="215" t="s">
        <v>0</v>
      </c>
      <c r="H2" s="215"/>
      <c r="I2" s="215"/>
      <c r="J2" s="219"/>
      <c r="K2" s="219"/>
      <c r="L2" s="219"/>
      <c r="M2" s="219"/>
      <c r="N2" s="219"/>
      <c r="O2" s="219"/>
      <c r="P2" s="219"/>
      <c r="Q2" s="227"/>
      <c r="R2" s="219"/>
      <c r="S2" s="219"/>
      <c r="T2" s="281"/>
      <c r="U2" s="219"/>
      <c r="V2" s="219"/>
      <c r="W2" s="281"/>
      <c r="X2" s="282" t="s">
        <v>1</v>
      </c>
      <c r="Y2" s="295"/>
      <c r="Z2" s="474" t="s">
        <v>2</v>
      </c>
      <c r="AA2" s="475"/>
      <c r="AB2" s="475"/>
      <c r="AC2" s="475"/>
      <c r="AD2" s="475"/>
      <c r="AE2" s="475"/>
      <c r="AF2" s="475"/>
      <c r="AG2" s="474"/>
      <c r="AH2" s="475"/>
      <c r="AI2" s="475"/>
      <c r="AJ2" s="475"/>
      <c r="AK2" s="312" t="s">
        <v>3</v>
      </c>
      <c r="AL2" s="312" t="s">
        <v>4</v>
      </c>
      <c r="AM2" s="313" t="s">
        <v>5</v>
      </c>
      <c r="AN2" s="314" t="s">
        <v>6</v>
      </c>
      <c r="AO2" s="343" t="s">
        <v>7</v>
      </c>
      <c r="AP2" s="220"/>
      <c r="AQ2" s="220"/>
      <c r="AR2" s="220"/>
      <c r="AS2" s="220"/>
      <c r="AT2" s="220"/>
    </row>
    <row r="3" spans="1:46" s="204" customFormat="1" ht="31.5" customHeight="1">
      <c r="A3" s="214"/>
      <c r="B3" s="216"/>
      <c r="C3" s="216"/>
      <c r="D3" s="216"/>
      <c r="E3" s="216"/>
      <c r="F3" s="216"/>
      <c r="G3" s="216"/>
      <c r="H3" s="216"/>
      <c r="I3" s="216"/>
      <c r="J3" s="219"/>
      <c r="K3" s="219"/>
      <c r="L3" s="219"/>
      <c r="M3" s="219"/>
      <c r="N3" s="219"/>
      <c r="O3" s="219"/>
      <c r="P3" s="219"/>
      <c r="Q3" s="281" t="s">
        <v>8</v>
      </c>
      <c r="R3" s="219"/>
      <c r="S3" s="476"/>
      <c r="T3" s="476"/>
      <c r="U3" s="476"/>
      <c r="V3" s="476"/>
      <c r="W3" s="477"/>
      <c r="X3" s="283">
        <v>1</v>
      </c>
      <c r="Y3" s="296"/>
      <c r="Z3" s="478" t="s">
        <v>9</v>
      </c>
      <c r="AA3" s="479"/>
      <c r="AB3" s="479"/>
      <c r="AC3" s="479"/>
      <c r="AD3" s="479"/>
      <c r="AE3" s="479"/>
      <c r="AF3" s="479"/>
      <c r="AG3" s="480"/>
      <c r="AH3" s="479"/>
      <c r="AI3" s="479"/>
      <c r="AJ3" s="479"/>
      <c r="AK3" s="315"/>
      <c r="AL3" s="315">
        <v>8</v>
      </c>
      <c r="AM3" s="316">
        <v>8</v>
      </c>
      <c r="AN3" s="317">
        <v>4</v>
      </c>
      <c r="AO3" s="344">
        <f>AN3+AM3+AL3</f>
        <v>20</v>
      </c>
      <c r="AP3" s="220"/>
      <c r="AQ3" s="220"/>
      <c r="AR3" s="220"/>
      <c r="AS3" s="220"/>
      <c r="AT3" s="220"/>
    </row>
    <row r="4" spans="1:46" s="204" customFormat="1" ht="32.25" customHeight="1">
      <c r="A4" s="214"/>
      <c r="B4" s="216"/>
      <c r="C4" s="216"/>
      <c r="D4" s="216"/>
      <c r="E4" s="216"/>
      <c r="F4" s="216"/>
      <c r="G4" s="217"/>
      <c r="H4" s="217"/>
      <c r="I4" s="217"/>
      <c r="J4" s="216"/>
      <c r="K4" s="219"/>
      <c r="L4" s="219"/>
      <c r="M4" s="219"/>
      <c r="N4" s="219"/>
      <c r="O4" s="219"/>
      <c r="P4" s="219"/>
      <c r="Q4" s="281" t="s">
        <v>10</v>
      </c>
      <c r="R4" s="219"/>
      <c r="S4" s="219"/>
      <c r="T4" s="219"/>
      <c r="U4" s="219"/>
      <c r="V4" s="219"/>
      <c r="W4" s="281"/>
      <c r="X4" s="283">
        <v>2</v>
      </c>
      <c r="Y4" s="296"/>
      <c r="Z4" s="464" t="s">
        <v>11</v>
      </c>
      <c r="AA4" s="473"/>
      <c r="AB4" s="473"/>
      <c r="AC4" s="473"/>
      <c r="AD4" s="473"/>
      <c r="AE4" s="473"/>
      <c r="AF4" s="473"/>
      <c r="AG4" s="458"/>
      <c r="AH4" s="473"/>
      <c r="AI4" s="473"/>
      <c r="AJ4" s="473"/>
      <c r="AK4" s="318"/>
      <c r="AL4" s="318">
        <v>8</v>
      </c>
      <c r="AM4" s="319">
        <v>8</v>
      </c>
      <c r="AN4" s="320">
        <v>4</v>
      </c>
      <c r="AO4" s="345">
        <f>SUM(AK4:AN4)</f>
        <v>20</v>
      </c>
      <c r="AP4" s="220"/>
      <c r="AQ4" s="220"/>
      <c r="AR4" s="220"/>
      <c r="AS4" s="220"/>
      <c r="AT4" s="220"/>
    </row>
    <row r="5" spans="1:46" s="204" customFormat="1" ht="78.75" customHeight="1">
      <c r="A5" s="214"/>
      <c r="B5" s="481"/>
      <c r="C5" s="481"/>
      <c r="D5" s="481"/>
      <c r="E5" s="481"/>
      <c r="F5" s="481"/>
      <c r="G5" s="482" t="s">
        <v>12</v>
      </c>
      <c r="H5" s="482"/>
      <c r="I5" s="482"/>
      <c r="J5" s="482"/>
      <c r="K5" s="482"/>
      <c r="L5" s="482"/>
      <c r="M5" s="251"/>
      <c r="N5" s="251"/>
      <c r="O5" s="251"/>
      <c r="P5" s="251"/>
      <c r="Q5" s="469" t="s">
        <v>13</v>
      </c>
      <c r="R5" s="469"/>
      <c r="S5" s="469"/>
      <c r="T5" s="469"/>
      <c r="U5" s="469"/>
      <c r="V5" s="469"/>
      <c r="W5" s="470"/>
      <c r="X5" s="283">
        <v>3</v>
      </c>
      <c r="Y5" s="296"/>
      <c r="Z5" s="464" t="s">
        <v>14</v>
      </c>
      <c r="AA5" s="473"/>
      <c r="AB5" s="473"/>
      <c r="AC5" s="473"/>
      <c r="AD5" s="473"/>
      <c r="AE5" s="473"/>
      <c r="AF5" s="473"/>
      <c r="AG5" s="458"/>
      <c r="AH5" s="473"/>
      <c r="AI5" s="473"/>
      <c r="AJ5" s="473"/>
      <c r="AK5" s="321"/>
      <c r="AL5" s="321">
        <v>100</v>
      </c>
      <c r="AM5" s="322">
        <v>82</v>
      </c>
      <c r="AN5" s="323">
        <v>21</v>
      </c>
      <c r="AO5" s="345">
        <f>SUM(AK5:AN5)</f>
        <v>203</v>
      </c>
      <c r="AP5" s="220"/>
      <c r="AQ5" s="220"/>
      <c r="AR5" s="220"/>
      <c r="AS5" s="220"/>
      <c r="AT5" s="220"/>
    </row>
    <row r="6" spans="1:46" s="204" customFormat="1" ht="48.75" customHeight="1">
      <c r="A6" s="214"/>
      <c r="B6" s="216"/>
      <c r="C6" s="216"/>
      <c r="D6" s="216"/>
      <c r="E6" s="216"/>
      <c r="F6" s="216"/>
      <c r="G6" s="216"/>
      <c r="H6" s="216"/>
      <c r="I6" s="216"/>
      <c r="J6" s="219"/>
      <c r="K6" s="252"/>
      <c r="L6" s="252"/>
      <c r="M6" s="252"/>
      <c r="N6" s="219"/>
      <c r="O6" s="219"/>
      <c r="P6" s="219"/>
      <c r="Q6" s="284" t="s">
        <v>15</v>
      </c>
      <c r="R6" s="284"/>
      <c r="S6" s="285" t="s">
        <v>16</v>
      </c>
      <c r="U6" s="219"/>
      <c r="V6" s="219"/>
      <c r="W6" s="286"/>
      <c r="X6" s="432">
        <v>4</v>
      </c>
      <c r="Y6" s="297"/>
      <c r="Z6" s="416" t="s">
        <v>17</v>
      </c>
      <c r="AA6" s="417"/>
      <c r="AB6" s="417"/>
      <c r="AC6" s="417"/>
      <c r="AD6" s="417"/>
      <c r="AE6" s="417"/>
      <c r="AF6" s="417"/>
      <c r="AG6" s="418"/>
      <c r="AH6" s="417"/>
      <c r="AI6" s="417"/>
      <c r="AJ6" s="417"/>
      <c r="AK6" s="423"/>
      <c r="AL6" s="423">
        <v>193</v>
      </c>
      <c r="AM6" s="424">
        <v>315</v>
      </c>
      <c r="AN6" s="425">
        <v>138</v>
      </c>
      <c r="AO6" s="412">
        <f>AK6+AL6+AM6+AN6</f>
        <v>646</v>
      </c>
      <c r="AP6" s="220"/>
      <c r="AQ6" s="220"/>
      <c r="AR6" s="220"/>
      <c r="AS6" s="220"/>
      <c r="AT6" s="220"/>
    </row>
    <row r="7" spans="1:46" s="204" customFormat="1" ht="59.25" customHeight="1">
      <c r="A7" s="214"/>
      <c r="B7" s="467"/>
      <c r="C7" s="467"/>
      <c r="D7" s="467"/>
      <c r="E7" s="467"/>
      <c r="F7" s="467"/>
      <c r="G7" s="468" t="s">
        <v>18</v>
      </c>
      <c r="H7" s="468"/>
      <c r="I7" s="468"/>
      <c r="J7" s="468"/>
      <c r="K7" s="468"/>
      <c r="L7" s="468"/>
      <c r="M7" s="468"/>
      <c r="N7" s="468"/>
      <c r="O7" s="468"/>
      <c r="P7" s="218"/>
      <c r="Q7" s="469"/>
      <c r="R7" s="469"/>
      <c r="S7" s="469"/>
      <c r="T7" s="469"/>
      <c r="U7" s="469"/>
      <c r="V7" s="469"/>
      <c r="W7" s="470"/>
      <c r="X7" s="432"/>
      <c r="Y7" s="297"/>
      <c r="Z7" s="416"/>
      <c r="AA7" s="417"/>
      <c r="AB7" s="417"/>
      <c r="AC7" s="417"/>
      <c r="AD7" s="417"/>
      <c r="AE7" s="417"/>
      <c r="AF7" s="417"/>
      <c r="AG7" s="418"/>
      <c r="AH7" s="417"/>
      <c r="AI7" s="417"/>
      <c r="AJ7" s="417"/>
      <c r="AK7" s="423"/>
      <c r="AL7" s="423"/>
      <c r="AM7" s="424"/>
      <c r="AN7" s="425"/>
      <c r="AO7" s="413"/>
      <c r="AP7" s="220"/>
      <c r="AQ7" s="220"/>
      <c r="AR7" s="220"/>
      <c r="AS7" s="220"/>
      <c r="AT7" s="220"/>
    </row>
    <row r="8" spans="1:46" s="204" customFormat="1" ht="27" customHeight="1">
      <c r="A8" s="214"/>
      <c r="B8" s="216"/>
      <c r="C8" s="216"/>
      <c r="D8" s="216"/>
      <c r="E8" s="216"/>
      <c r="F8" s="216"/>
      <c r="G8" s="217"/>
      <c r="H8" s="217"/>
      <c r="I8" s="253"/>
      <c r="J8" s="219"/>
      <c r="K8" s="219"/>
      <c r="L8" s="219"/>
      <c r="M8" s="219"/>
      <c r="N8" s="219"/>
      <c r="O8" s="219"/>
      <c r="P8" s="219"/>
      <c r="Q8" s="284"/>
      <c r="R8" s="284"/>
      <c r="S8" s="219"/>
      <c r="T8" s="285"/>
      <c r="U8" s="219"/>
      <c r="V8" s="219"/>
      <c r="W8" s="286"/>
      <c r="X8" s="287"/>
      <c r="Y8" s="298"/>
      <c r="Z8" s="471" t="s">
        <v>19</v>
      </c>
      <c r="AA8" s="472"/>
      <c r="AB8" s="472"/>
      <c r="AC8" s="472"/>
      <c r="AD8" s="472"/>
      <c r="AE8" s="472"/>
      <c r="AF8" s="472"/>
      <c r="AG8" s="471"/>
      <c r="AH8" s="472"/>
      <c r="AI8" s="472"/>
      <c r="AJ8" s="472"/>
      <c r="AK8" s="315"/>
      <c r="AL8" s="315"/>
      <c r="AM8" s="324"/>
      <c r="AN8" s="317"/>
      <c r="AO8" s="346">
        <f>AN8+AM8+AL8</f>
        <v>0</v>
      </c>
      <c r="AP8" s="220"/>
      <c r="AQ8" s="220"/>
      <c r="AR8" s="220"/>
      <c r="AS8" s="220"/>
      <c r="AT8" s="220"/>
    </row>
    <row r="9" spans="1:46" s="204" customFormat="1" ht="27" customHeight="1">
      <c r="A9" s="214"/>
      <c r="B9" s="216"/>
      <c r="C9" s="216"/>
      <c r="D9" s="216"/>
      <c r="E9" s="216"/>
      <c r="F9" s="219"/>
      <c r="G9" s="219"/>
      <c r="H9" s="219"/>
      <c r="I9" s="219"/>
      <c r="J9" s="219"/>
      <c r="K9" s="219"/>
      <c r="L9" s="219"/>
      <c r="M9" s="219"/>
      <c r="N9" s="216"/>
      <c r="O9" s="254"/>
      <c r="P9" s="254"/>
      <c r="Q9" s="288"/>
      <c r="R9" s="216"/>
      <c r="S9" s="216"/>
      <c r="T9" s="219"/>
      <c r="U9" s="219"/>
      <c r="V9" s="219"/>
      <c r="W9" s="281"/>
      <c r="X9" s="283" t="s">
        <v>20</v>
      </c>
      <c r="Y9" s="296"/>
      <c r="Z9" s="464" t="s">
        <v>21</v>
      </c>
      <c r="AA9" s="473"/>
      <c r="AB9" s="473"/>
      <c r="AC9" s="473"/>
      <c r="AD9" s="473"/>
      <c r="AE9" s="473"/>
      <c r="AF9" s="473"/>
      <c r="AG9" s="458"/>
      <c r="AH9" s="473"/>
      <c r="AI9" s="473"/>
      <c r="AJ9" s="473"/>
      <c r="AK9" s="318"/>
      <c r="AL9" s="318">
        <v>188</v>
      </c>
      <c r="AM9" s="319">
        <v>248</v>
      </c>
      <c r="AN9" s="320">
        <v>132</v>
      </c>
      <c r="AO9" s="347">
        <f>AN9+AM9+AL9</f>
        <v>568</v>
      </c>
      <c r="AP9" s="220"/>
      <c r="AQ9" s="220"/>
      <c r="AR9" s="220"/>
      <c r="AS9" s="220"/>
      <c r="AT9" s="220"/>
    </row>
    <row r="10" spans="1:46" s="204" customFormat="1" ht="28.5" customHeight="1">
      <c r="A10" s="214"/>
      <c r="B10" s="216"/>
      <c r="C10" s="216"/>
      <c r="D10" s="216"/>
      <c r="E10" s="216"/>
      <c r="F10" s="220"/>
      <c r="G10" s="220"/>
      <c r="H10" s="220"/>
      <c r="I10" s="220"/>
      <c r="J10" s="220"/>
      <c r="K10" s="220"/>
      <c r="L10" s="220"/>
      <c r="M10" s="226"/>
      <c r="N10" s="222"/>
      <c r="O10" s="255"/>
      <c r="P10" s="255"/>
      <c r="Q10" s="222"/>
      <c r="R10" s="222"/>
      <c r="S10" s="226"/>
      <c r="T10" s="226"/>
      <c r="U10" s="226"/>
      <c r="V10" s="256"/>
      <c r="W10" s="256"/>
      <c r="X10" s="283" t="s">
        <v>22</v>
      </c>
      <c r="Y10" s="283"/>
      <c r="Z10" s="464" t="s">
        <v>23</v>
      </c>
      <c r="AA10" s="458"/>
      <c r="AB10" s="458"/>
      <c r="AC10" s="458"/>
      <c r="AD10" s="458"/>
      <c r="AE10" s="458"/>
      <c r="AF10" s="458"/>
      <c r="AG10" s="458"/>
      <c r="AH10" s="458"/>
      <c r="AI10" s="458"/>
      <c r="AJ10" s="458"/>
      <c r="AK10" s="325"/>
      <c r="AL10" s="325">
        <v>4</v>
      </c>
      <c r="AM10" s="325">
        <v>5</v>
      </c>
      <c r="AN10" s="325">
        <v>6</v>
      </c>
      <c r="AO10" s="347">
        <f>AN10+AM10+AL10</f>
        <v>15</v>
      </c>
      <c r="AP10" s="220"/>
      <c r="AQ10" s="220"/>
      <c r="AR10" s="220"/>
      <c r="AS10" s="220"/>
      <c r="AT10" s="220"/>
    </row>
    <row r="11" spans="1:46" s="204" customFormat="1" ht="33.75" customHeight="1">
      <c r="A11" s="214"/>
      <c r="B11" s="216"/>
      <c r="C11" s="216"/>
      <c r="D11" s="216"/>
      <c r="E11" s="216"/>
      <c r="F11" s="220"/>
      <c r="G11" s="220"/>
      <c r="H11" s="220"/>
      <c r="I11" s="220"/>
      <c r="J11" s="220"/>
      <c r="K11" s="220"/>
      <c r="L11" s="220"/>
      <c r="M11" s="226"/>
      <c r="N11" s="222"/>
      <c r="O11" s="255"/>
      <c r="P11" s="255"/>
      <c r="Q11" s="222"/>
      <c r="R11" s="222"/>
      <c r="S11" s="222"/>
      <c r="T11" s="222"/>
      <c r="U11" s="222"/>
      <c r="V11" s="256"/>
      <c r="W11" s="256"/>
      <c r="X11" s="287"/>
      <c r="Y11" s="287"/>
      <c r="Z11" s="465" t="s">
        <v>7</v>
      </c>
      <c r="AA11" s="466"/>
      <c r="AB11" s="466"/>
      <c r="AC11" s="466"/>
      <c r="AD11" s="466"/>
      <c r="AE11" s="466"/>
      <c r="AF11" s="466"/>
      <c r="AG11" s="466"/>
      <c r="AH11" s="466"/>
      <c r="AI11" s="466"/>
      <c r="AJ11" s="466"/>
      <c r="AK11" s="299"/>
      <c r="AL11" s="299">
        <f>SUBTOTAL(9,AL9:AL10)</f>
        <v>192</v>
      </c>
      <c r="AM11" s="326">
        <f>SUBTOTAL(9,AM9:AM10)</f>
        <v>253</v>
      </c>
      <c r="AN11" s="327">
        <f>SUBTOTAL(9,AN9:AN10)</f>
        <v>138</v>
      </c>
      <c r="AO11" s="347">
        <f>SUBTOTAL(9,AO9:AO10)</f>
        <v>583</v>
      </c>
      <c r="AP11" s="220"/>
      <c r="AQ11" s="220"/>
      <c r="AR11" s="220"/>
      <c r="AS11" s="220"/>
      <c r="AT11" s="220"/>
    </row>
    <row r="12" spans="1:46" s="204" customFormat="1" ht="20.25" customHeight="1">
      <c r="A12" s="214"/>
      <c r="B12" s="216"/>
      <c r="C12" s="216"/>
      <c r="D12" s="216"/>
      <c r="E12" s="221"/>
      <c r="F12" s="220"/>
      <c r="G12" s="220"/>
      <c r="H12" s="220"/>
      <c r="I12" s="220"/>
      <c r="J12" s="220"/>
      <c r="K12" s="220"/>
      <c r="L12" s="220"/>
      <c r="M12" s="222"/>
      <c r="N12" s="222"/>
      <c r="O12" s="256"/>
      <c r="P12" s="256"/>
      <c r="Q12" s="222"/>
      <c r="R12" s="222"/>
      <c r="S12" s="222"/>
      <c r="T12" s="222"/>
      <c r="U12" s="222"/>
      <c r="V12" s="256"/>
      <c r="W12" s="256"/>
      <c r="X12" s="283">
        <v>1</v>
      </c>
      <c r="Y12" s="283"/>
      <c r="Z12" s="464" t="s">
        <v>24</v>
      </c>
      <c r="AA12" s="458"/>
      <c r="AB12" s="458"/>
      <c r="AC12" s="458"/>
      <c r="AD12" s="458"/>
      <c r="AE12" s="458"/>
      <c r="AF12" s="458"/>
      <c r="AG12" s="458"/>
      <c r="AH12" s="458"/>
      <c r="AI12" s="458"/>
      <c r="AJ12" s="458"/>
      <c r="AK12" s="328"/>
      <c r="AL12" s="328"/>
      <c r="AM12" s="329"/>
      <c r="AN12" s="330"/>
      <c r="AO12" s="348">
        <f>SUM(AL12:AN12)</f>
        <v>0</v>
      </c>
      <c r="AP12" s="220"/>
      <c r="AQ12" s="220"/>
      <c r="AR12" s="220"/>
      <c r="AS12" s="220"/>
      <c r="AT12" s="220"/>
    </row>
    <row r="13" spans="1:46" s="204" customFormat="1" ht="24.75" customHeight="1">
      <c r="A13" s="214"/>
      <c r="B13" s="216"/>
      <c r="C13" s="216"/>
      <c r="D13" s="216"/>
      <c r="E13" s="216"/>
      <c r="F13" s="220"/>
      <c r="G13" s="220"/>
      <c r="H13" s="220"/>
      <c r="I13" s="220"/>
      <c r="J13" s="220"/>
      <c r="K13" s="220"/>
      <c r="L13" s="220"/>
      <c r="M13" s="226"/>
      <c r="N13" s="226"/>
      <c r="O13" s="256"/>
      <c r="P13" s="256"/>
      <c r="Q13" s="226"/>
      <c r="R13" s="226"/>
      <c r="S13" s="226"/>
      <c r="T13" s="226"/>
      <c r="U13" s="226"/>
      <c r="V13" s="256"/>
      <c r="W13" s="256"/>
      <c r="X13" s="283">
        <v>2</v>
      </c>
      <c r="Y13" s="283"/>
      <c r="Z13" s="464" t="s">
        <v>25</v>
      </c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328"/>
      <c r="AL13" s="328">
        <v>3</v>
      </c>
      <c r="AM13" s="329"/>
      <c r="AN13" s="330"/>
      <c r="AO13" s="348">
        <f t="shared" ref="AO13:AO31" si="0">SUM(AL13:AN13)</f>
        <v>3</v>
      </c>
      <c r="AP13" s="220"/>
      <c r="AQ13" s="220"/>
      <c r="AR13" s="220"/>
      <c r="AS13" s="220"/>
      <c r="AT13" s="220"/>
    </row>
    <row r="14" spans="1:46" s="204" customFormat="1" ht="25.5" customHeight="1">
      <c r="A14" s="214"/>
      <c r="B14" s="216"/>
      <c r="C14" s="216"/>
      <c r="D14" s="216"/>
      <c r="E14" s="216"/>
      <c r="F14" s="222"/>
      <c r="G14" s="222"/>
      <c r="H14" s="222"/>
      <c r="I14" s="222"/>
      <c r="J14" s="222"/>
      <c r="K14" s="222"/>
      <c r="L14" s="222"/>
      <c r="M14" s="226"/>
      <c r="N14" s="223"/>
      <c r="O14" s="227"/>
      <c r="P14" s="227"/>
      <c r="Q14" s="223"/>
      <c r="R14" s="223"/>
      <c r="S14" s="226"/>
      <c r="T14" s="226"/>
      <c r="U14" s="226"/>
      <c r="V14" s="256"/>
      <c r="W14" s="256"/>
      <c r="X14" s="283">
        <v>3</v>
      </c>
      <c r="Y14" s="283"/>
      <c r="Z14" s="464" t="s">
        <v>26</v>
      </c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328"/>
      <c r="AL14" s="328"/>
      <c r="AM14" s="329"/>
      <c r="AN14" s="330"/>
      <c r="AO14" s="348">
        <f t="shared" si="0"/>
        <v>0</v>
      </c>
      <c r="AP14" s="220"/>
      <c r="AQ14" s="220"/>
      <c r="AR14" s="220"/>
      <c r="AS14" s="220"/>
      <c r="AT14" s="220"/>
    </row>
    <row r="15" spans="1:46" s="204" customFormat="1" ht="27.75" customHeight="1">
      <c r="A15" s="214"/>
      <c r="B15" s="216"/>
      <c r="C15" s="216"/>
      <c r="D15" s="216"/>
      <c r="E15" s="216"/>
      <c r="F15" s="223" t="s">
        <v>27</v>
      </c>
      <c r="G15" s="223"/>
      <c r="H15" s="223"/>
      <c r="I15" s="223"/>
      <c r="J15" s="223"/>
      <c r="K15" s="223"/>
      <c r="L15" s="226"/>
      <c r="M15" s="222"/>
      <c r="N15" s="222"/>
      <c r="O15" s="255"/>
      <c r="P15" s="255"/>
      <c r="Q15" s="223"/>
      <c r="R15" s="223"/>
      <c r="S15" s="226"/>
      <c r="T15" s="226"/>
      <c r="U15" s="226"/>
      <c r="V15" s="256"/>
      <c r="W15" s="256"/>
      <c r="X15" s="283">
        <v>4</v>
      </c>
      <c r="Y15" s="283"/>
      <c r="Z15" s="464" t="s">
        <v>28</v>
      </c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328"/>
      <c r="AL15" s="328"/>
      <c r="AM15" s="329"/>
      <c r="AN15" s="330"/>
      <c r="AO15" s="348">
        <f t="shared" si="0"/>
        <v>0</v>
      </c>
      <c r="AP15" s="220"/>
      <c r="AQ15" s="220"/>
      <c r="AR15" s="220"/>
      <c r="AS15" s="220"/>
      <c r="AT15" s="220"/>
    </row>
    <row r="16" spans="1:46" s="204" customFormat="1" ht="27" customHeight="1">
      <c r="A16" s="214"/>
      <c r="B16" s="216"/>
      <c r="C16" s="216"/>
      <c r="D16" s="216"/>
      <c r="E16" s="216"/>
      <c r="F16" s="224"/>
      <c r="G16" s="225" t="s">
        <v>29</v>
      </c>
      <c r="H16" s="224"/>
      <c r="I16" s="224"/>
      <c r="J16" s="224"/>
      <c r="K16" s="222"/>
      <c r="L16" s="222"/>
      <c r="M16" s="257"/>
      <c r="N16" s="257"/>
      <c r="O16" s="257"/>
      <c r="P16" s="257"/>
      <c r="Q16" s="257"/>
      <c r="R16" s="257"/>
      <c r="S16" s="223"/>
      <c r="T16" s="223"/>
      <c r="U16" s="223"/>
      <c r="V16" s="256"/>
      <c r="W16" s="256"/>
      <c r="X16" s="283">
        <v>5</v>
      </c>
      <c r="Y16" s="283"/>
      <c r="Z16" s="458" t="s">
        <v>30</v>
      </c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328"/>
      <c r="AL16" s="328"/>
      <c r="AM16" s="329"/>
      <c r="AN16" s="330"/>
      <c r="AO16" s="348">
        <f t="shared" si="0"/>
        <v>0</v>
      </c>
      <c r="AP16" s="220"/>
      <c r="AQ16" s="220"/>
      <c r="AR16" s="220"/>
      <c r="AS16" s="220"/>
      <c r="AT16" s="220"/>
    </row>
    <row r="17" spans="1:46" s="204" customFormat="1" ht="30" customHeight="1">
      <c r="A17" s="214"/>
      <c r="B17" s="216"/>
      <c r="C17" s="216"/>
      <c r="D17" s="216"/>
      <c r="E17" s="216"/>
      <c r="F17" s="222"/>
      <c r="G17" s="222"/>
      <c r="H17" s="222"/>
      <c r="I17" s="222"/>
      <c r="J17" s="222"/>
      <c r="K17" s="222"/>
      <c r="L17" s="222"/>
      <c r="M17" s="226"/>
      <c r="N17" s="226"/>
      <c r="O17" s="256"/>
      <c r="P17" s="256"/>
      <c r="Q17" s="226"/>
      <c r="R17" s="226"/>
      <c r="S17" s="226"/>
      <c r="T17" s="226"/>
      <c r="U17" s="226"/>
      <c r="V17" s="256"/>
      <c r="W17" s="256"/>
      <c r="X17" s="283">
        <v>6</v>
      </c>
      <c r="Y17" s="283"/>
      <c r="Z17" s="458" t="s">
        <v>31</v>
      </c>
      <c r="AA17" s="458"/>
      <c r="AB17" s="458"/>
      <c r="AC17" s="458"/>
      <c r="AD17" s="458"/>
      <c r="AE17" s="458"/>
      <c r="AF17" s="458"/>
      <c r="AG17" s="458"/>
      <c r="AH17" s="458"/>
      <c r="AI17" s="458"/>
      <c r="AJ17" s="458"/>
      <c r="AK17" s="328"/>
      <c r="AL17" s="328">
        <v>2</v>
      </c>
      <c r="AM17" s="329"/>
      <c r="AN17" s="330"/>
      <c r="AO17" s="348">
        <f t="shared" si="0"/>
        <v>2</v>
      </c>
      <c r="AP17" s="220"/>
      <c r="AQ17" s="220"/>
      <c r="AR17" s="220"/>
      <c r="AS17" s="220"/>
      <c r="AT17" s="220"/>
    </row>
    <row r="18" spans="1:46" s="204" customFormat="1" ht="18" customHeight="1">
      <c r="A18" s="214"/>
      <c r="B18" s="216"/>
      <c r="C18" s="216"/>
      <c r="D18" s="216"/>
      <c r="E18" s="216"/>
      <c r="F18" s="226"/>
      <c r="G18" s="226"/>
      <c r="H18" s="226"/>
      <c r="I18" s="226"/>
      <c r="J18" s="226"/>
      <c r="K18" s="226"/>
      <c r="L18" s="226"/>
      <c r="M18" s="226"/>
      <c r="N18" s="226"/>
      <c r="O18" s="256"/>
      <c r="P18" s="256"/>
      <c r="Q18" s="226"/>
      <c r="R18" s="226"/>
      <c r="S18" s="226"/>
      <c r="T18" s="226"/>
      <c r="U18" s="226"/>
      <c r="V18" s="256"/>
      <c r="W18" s="256"/>
      <c r="X18" s="283">
        <v>7</v>
      </c>
      <c r="Y18" s="283"/>
      <c r="Z18" s="458" t="s">
        <v>32</v>
      </c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328"/>
      <c r="AL18" s="328"/>
      <c r="AM18" s="329"/>
      <c r="AN18" s="330"/>
      <c r="AO18" s="348">
        <f t="shared" si="0"/>
        <v>0</v>
      </c>
      <c r="AP18" s="220"/>
      <c r="AQ18" s="220"/>
      <c r="AR18" s="220"/>
      <c r="AS18" s="220"/>
      <c r="AT18" s="220"/>
    </row>
    <row r="19" spans="1:46" s="204" customFormat="1" ht="25.5" customHeight="1">
      <c r="A19" s="214"/>
      <c r="B19" s="216"/>
      <c r="C19" s="216"/>
      <c r="D19" s="216"/>
      <c r="E19" s="216"/>
      <c r="F19" s="223"/>
      <c r="G19" s="227" t="s">
        <v>33</v>
      </c>
      <c r="H19" s="226"/>
      <c r="I19" s="226"/>
      <c r="J19" s="258"/>
      <c r="K19" s="223"/>
      <c r="L19" s="222"/>
      <c r="M19" s="226"/>
      <c r="N19" s="226"/>
      <c r="O19" s="256"/>
      <c r="P19" s="256"/>
      <c r="Q19" s="226"/>
      <c r="R19" s="226"/>
      <c r="S19" s="226"/>
      <c r="T19" s="226"/>
      <c r="U19" s="226"/>
      <c r="V19" s="256"/>
      <c r="W19" s="256"/>
      <c r="X19" s="283">
        <v>8</v>
      </c>
      <c r="Y19" s="283"/>
      <c r="Z19" s="458" t="s">
        <v>34</v>
      </c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328"/>
      <c r="AL19" s="328"/>
      <c r="AM19" s="329"/>
      <c r="AN19" s="330"/>
      <c r="AO19" s="348">
        <f t="shared" si="0"/>
        <v>0</v>
      </c>
      <c r="AP19" s="220"/>
      <c r="AQ19" s="220"/>
      <c r="AR19" s="220"/>
      <c r="AS19" s="220"/>
      <c r="AT19" s="220"/>
    </row>
    <row r="20" spans="1:46" s="204" customFormat="1" ht="25.5" customHeight="1">
      <c r="A20" s="214"/>
      <c r="B20" s="216"/>
      <c r="C20" s="216"/>
      <c r="D20" s="216"/>
      <c r="E20" s="216"/>
      <c r="F20" s="226"/>
      <c r="G20" s="226"/>
      <c r="H20" s="226"/>
      <c r="I20" s="226"/>
      <c r="J20" s="226"/>
      <c r="K20" s="226"/>
      <c r="L20" s="226"/>
      <c r="M20" s="226"/>
      <c r="N20" s="226"/>
      <c r="O20" s="256"/>
      <c r="P20" s="256"/>
      <c r="Q20" s="226"/>
      <c r="R20" s="226"/>
      <c r="S20" s="226"/>
      <c r="T20" s="226"/>
      <c r="U20" s="226"/>
      <c r="V20" s="256"/>
      <c r="W20" s="256"/>
      <c r="X20" s="283">
        <v>9</v>
      </c>
      <c r="Y20" s="283"/>
      <c r="Z20" s="458" t="s">
        <v>30</v>
      </c>
      <c r="AA20" s="458"/>
      <c r="AB20" s="458"/>
      <c r="AC20" s="458"/>
      <c r="AD20" s="458"/>
      <c r="AE20" s="458"/>
      <c r="AF20" s="458"/>
      <c r="AG20" s="458"/>
      <c r="AH20" s="458"/>
      <c r="AI20" s="458"/>
      <c r="AJ20" s="458"/>
      <c r="AK20" s="328"/>
      <c r="AL20" s="328">
        <v>1</v>
      </c>
      <c r="AM20" s="331"/>
      <c r="AN20" s="330"/>
      <c r="AO20" s="348">
        <f t="shared" si="0"/>
        <v>1</v>
      </c>
      <c r="AP20" s="220"/>
      <c r="AQ20" s="220"/>
      <c r="AR20" s="220"/>
      <c r="AS20" s="220"/>
      <c r="AT20" s="220"/>
    </row>
    <row r="21" spans="1:46" s="204" customFormat="1" ht="28.5" customHeight="1">
      <c r="A21" s="214"/>
      <c r="B21" s="216"/>
      <c r="C21" s="216"/>
      <c r="D21" s="216"/>
      <c r="E21" s="216"/>
      <c r="F21" s="226"/>
      <c r="G21" s="226"/>
      <c r="H21" s="226"/>
      <c r="I21" s="226"/>
      <c r="J21" s="226"/>
      <c r="K21" s="226"/>
      <c r="L21" s="226"/>
      <c r="M21" s="226"/>
      <c r="N21" s="226"/>
      <c r="O21" s="256"/>
      <c r="P21" s="256"/>
      <c r="Q21" s="226"/>
      <c r="R21" s="226"/>
      <c r="S21" s="226"/>
      <c r="T21" s="226"/>
      <c r="U21" s="226"/>
      <c r="V21" s="256"/>
      <c r="W21" s="256"/>
      <c r="X21" s="283">
        <v>10</v>
      </c>
      <c r="Y21" s="283"/>
      <c r="Z21" s="458" t="s">
        <v>35</v>
      </c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328"/>
      <c r="AL21" s="328"/>
      <c r="AM21" s="329"/>
      <c r="AN21" s="330"/>
      <c r="AO21" s="348">
        <f t="shared" si="0"/>
        <v>0</v>
      </c>
      <c r="AP21" s="220"/>
      <c r="AQ21" s="220"/>
      <c r="AR21" s="220"/>
      <c r="AS21" s="220"/>
      <c r="AT21" s="220"/>
    </row>
    <row r="22" spans="1:46" s="204" customFormat="1" ht="22.5" customHeight="1">
      <c r="A22" s="214"/>
      <c r="B22" s="216"/>
      <c r="C22" s="216"/>
      <c r="D22" s="216"/>
      <c r="E22" s="216"/>
      <c r="F22" s="226"/>
      <c r="G22" s="226"/>
      <c r="H22" s="226"/>
      <c r="I22" s="226"/>
      <c r="J22" s="226"/>
      <c r="K22" s="226"/>
      <c r="L22" s="226"/>
      <c r="M22" s="226"/>
      <c r="N22" s="226"/>
      <c r="O22" s="256"/>
      <c r="P22" s="256"/>
      <c r="Q22" s="226"/>
      <c r="R22" s="226"/>
      <c r="S22" s="226"/>
      <c r="T22" s="226"/>
      <c r="U22" s="226"/>
      <c r="V22" s="256"/>
      <c r="W22" s="256"/>
      <c r="X22" s="283">
        <v>11</v>
      </c>
      <c r="Y22" s="283"/>
      <c r="Z22" s="458" t="s">
        <v>36</v>
      </c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328"/>
      <c r="AL22" s="328"/>
      <c r="AM22" s="329"/>
      <c r="AN22" s="330"/>
      <c r="AO22" s="348">
        <f t="shared" si="0"/>
        <v>0</v>
      </c>
      <c r="AP22" s="220"/>
      <c r="AQ22" s="220"/>
      <c r="AR22" s="220"/>
      <c r="AS22" s="220"/>
      <c r="AT22" s="220"/>
    </row>
    <row r="23" spans="1:46" s="204" customFormat="1" ht="28.5" customHeight="1">
      <c r="A23" s="214"/>
      <c r="B23" s="216"/>
      <c r="C23" s="216"/>
      <c r="D23" s="216"/>
      <c r="E23" s="216"/>
      <c r="F23" s="226"/>
      <c r="G23" s="226"/>
      <c r="H23" s="226"/>
      <c r="I23" s="226"/>
      <c r="J23" s="226"/>
      <c r="K23" s="226"/>
      <c r="L23" s="226"/>
      <c r="M23" s="226"/>
      <c r="N23" s="226"/>
      <c r="O23" s="256"/>
      <c r="P23" s="256"/>
      <c r="Q23" s="226"/>
      <c r="R23" s="226"/>
      <c r="S23" s="226"/>
      <c r="T23" s="226"/>
      <c r="U23" s="226"/>
      <c r="V23" s="256"/>
      <c r="W23" s="256"/>
      <c r="X23" s="283">
        <v>12</v>
      </c>
      <c r="Y23" s="283"/>
      <c r="Z23" s="458" t="s">
        <v>37</v>
      </c>
      <c r="AA23" s="458"/>
      <c r="AB23" s="458"/>
      <c r="AC23" s="458"/>
      <c r="AD23" s="458"/>
      <c r="AE23" s="458"/>
      <c r="AF23" s="458"/>
      <c r="AG23" s="458"/>
      <c r="AH23" s="458"/>
      <c r="AI23" s="458"/>
      <c r="AJ23" s="458"/>
      <c r="AK23" s="328"/>
      <c r="AL23" s="328"/>
      <c r="AM23" s="329"/>
      <c r="AN23" s="330"/>
      <c r="AO23" s="348">
        <f t="shared" si="0"/>
        <v>0</v>
      </c>
      <c r="AP23" s="220"/>
      <c r="AQ23" s="220"/>
      <c r="AR23" s="220"/>
      <c r="AS23" s="220"/>
      <c r="AT23" s="220"/>
    </row>
    <row r="24" spans="1:46" s="204" customFormat="1" ht="24.75" customHeight="1">
      <c r="A24" s="214"/>
      <c r="B24" s="216"/>
      <c r="C24" s="217" t="s">
        <v>38</v>
      </c>
      <c r="D24" s="217"/>
      <c r="E24" s="217"/>
      <c r="F24" s="223">
        <v>20</v>
      </c>
      <c r="G24" s="226"/>
      <c r="H24" s="226"/>
      <c r="I24" s="226"/>
      <c r="J24" s="226"/>
      <c r="K24" s="226"/>
      <c r="L24" s="226"/>
      <c r="M24" s="226"/>
      <c r="N24" s="226"/>
      <c r="O24" s="256"/>
      <c r="P24" s="256"/>
      <c r="Q24" s="226"/>
      <c r="R24" s="226"/>
      <c r="S24" s="226"/>
      <c r="T24" s="226"/>
      <c r="U24" s="226"/>
      <c r="V24" s="256"/>
      <c r="W24" s="256"/>
      <c r="X24" s="283">
        <v>13</v>
      </c>
      <c r="Y24" s="283"/>
      <c r="Z24" s="458" t="s">
        <v>39</v>
      </c>
      <c r="AA24" s="458"/>
      <c r="AB24" s="458"/>
      <c r="AC24" s="458"/>
      <c r="AD24" s="458"/>
      <c r="AE24" s="458"/>
      <c r="AF24" s="458"/>
      <c r="AG24" s="458"/>
      <c r="AH24" s="458"/>
      <c r="AI24" s="458"/>
      <c r="AJ24" s="458"/>
      <c r="AK24" s="328"/>
      <c r="AL24" s="328"/>
      <c r="AM24" s="329"/>
      <c r="AN24" s="330"/>
      <c r="AO24" s="348">
        <f t="shared" si="0"/>
        <v>0</v>
      </c>
      <c r="AP24" s="220"/>
      <c r="AQ24" s="220"/>
      <c r="AR24" s="220"/>
      <c r="AS24" s="220"/>
      <c r="AT24" s="220"/>
    </row>
    <row r="25" spans="1:46" s="204" customFormat="1" ht="23.25" customHeight="1">
      <c r="A25" s="214"/>
      <c r="B25" s="216"/>
      <c r="C25" s="217"/>
      <c r="D25" s="217"/>
      <c r="E25" s="217"/>
      <c r="F25" s="226"/>
      <c r="G25" s="226"/>
      <c r="H25" s="226"/>
      <c r="I25" s="226"/>
      <c r="J25" s="226"/>
      <c r="K25" s="226"/>
      <c r="L25" s="226"/>
      <c r="M25" s="226"/>
      <c r="N25" s="226"/>
      <c r="O25" s="256"/>
      <c r="P25" s="256"/>
      <c r="Q25" s="226"/>
      <c r="R25" s="226"/>
      <c r="S25" s="226"/>
      <c r="T25" s="226"/>
      <c r="U25" s="226"/>
      <c r="V25" s="256"/>
      <c r="W25" s="256"/>
      <c r="X25" s="283">
        <v>14</v>
      </c>
      <c r="Y25" s="283"/>
      <c r="Z25" s="458" t="s">
        <v>40</v>
      </c>
      <c r="AA25" s="458"/>
      <c r="AB25" s="458"/>
      <c r="AC25" s="458"/>
      <c r="AD25" s="458"/>
      <c r="AE25" s="458"/>
      <c r="AF25" s="458"/>
      <c r="AG25" s="458"/>
      <c r="AH25" s="458"/>
      <c r="AI25" s="458"/>
      <c r="AJ25" s="458"/>
      <c r="AK25" s="328"/>
      <c r="AL25" s="328"/>
      <c r="AM25" s="329"/>
      <c r="AN25" s="330"/>
      <c r="AO25" s="348">
        <f t="shared" si="0"/>
        <v>0</v>
      </c>
      <c r="AP25" s="220"/>
      <c r="AQ25" s="220"/>
      <c r="AR25" s="220"/>
      <c r="AS25" s="220"/>
      <c r="AT25" s="220"/>
    </row>
    <row r="26" spans="1:46" s="204" customFormat="1" ht="25.5" customHeight="1">
      <c r="A26" s="214"/>
      <c r="B26" s="216"/>
      <c r="C26" s="217" t="s">
        <v>41</v>
      </c>
      <c r="D26" s="217"/>
      <c r="E26" s="217">
        <v>203</v>
      </c>
      <c r="F26" s="226"/>
      <c r="G26" s="226"/>
      <c r="H26" s="226"/>
      <c r="I26" s="226"/>
      <c r="J26" s="226"/>
      <c r="K26" s="226"/>
      <c r="L26" s="226"/>
      <c r="M26" s="226"/>
      <c r="N26" s="226"/>
      <c r="O26" s="256"/>
      <c r="P26" s="256"/>
      <c r="Q26" s="226"/>
      <c r="R26" s="226"/>
      <c r="S26" s="226"/>
      <c r="T26" s="226"/>
      <c r="U26" s="226"/>
      <c r="V26" s="256"/>
      <c r="W26" s="256"/>
      <c r="X26" s="283">
        <v>15</v>
      </c>
      <c r="Y26" s="300"/>
      <c r="Z26" s="458"/>
      <c r="AA26" s="458"/>
      <c r="AB26" s="458"/>
      <c r="AC26" s="458"/>
      <c r="AD26" s="458"/>
      <c r="AE26" s="458"/>
      <c r="AF26" s="458"/>
      <c r="AG26" s="458"/>
      <c r="AH26" s="458"/>
      <c r="AI26" s="458"/>
      <c r="AJ26" s="458"/>
      <c r="AK26" s="328"/>
      <c r="AL26" s="328"/>
      <c r="AM26" s="330"/>
      <c r="AN26" s="330"/>
      <c r="AO26" s="348">
        <f t="shared" si="0"/>
        <v>0</v>
      </c>
      <c r="AP26" s="220"/>
      <c r="AQ26" s="220"/>
      <c r="AR26" s="220"/>
      <c r="AS26" s="220"/>
      <c r="AT26" s="220"/>
    </row>
    <row r="27" spans="1:46" s="205" customFormat="1" ht="22.5" customHeight="1"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83">
        <v>16</v>
      </c>
      <c r="Y27" s="301"/>
      <c r="Z27" s="458" t="s">
        <v>42</v>
      </c>
      <c r="AA27" s="463"/>
      <c r="AB27" s="463"/>
      <c r="AC27" s="463"/>
      <c r="AD27" s="463"/>
      <c r="AE27" s="463"/>
      <c r="AF27" s="463"/>
      <c r="AG27" s="463"/>
      <c r="AH27" s="463"/>
      <c r="AI27" s="463"/>
      <c r="AJ27" s="463"/>
      <c r="AK27" s="332"/>
      <c r="AL27" s="332"/>
      <c r="AM27" s="333"/>
      <c r="AN27" s="332"/>
      <c r="AO27" s="348">
        <f t="shared" si="0"/>
        <v>0</v>
      </c>
      <c r="AP27" s="220"/>
      <c r="AQ27" s="220"/>
      <c r="AR27" s="220"/>
      <c r="AS27" s="220"/>
      <c r="AT27" s="220"/>
    </row>
    <row r="28" spans="1:46" s="204" customFormat="1" ht="33.75" customHeight="1">
      <c r="A28" s="214"/>
      <c r="B28" s="216"/>
      <c r="C28" s="216"/>
      <c r="D28" s="216"/>
      <c r="E28" s="216"/>
      <c r="F28" s="226"/>
      <c r="G28" s="226"/>
      <c r="H28" s="226"/>
      <c r="I28" s="226"/>
      <c r="J28" s="226"/>
      <c r="K28" s="226"/>
      <c r="L28" s="226"/>
      <c r="M28" s="226"/>
      <c r="N28" s="226"/>
      <c r="O28" s="256"/>
      <c r="P28" s="256"/>
      <c r="Q28" s="226"/>
      <c r="R28" s="226"/>
      <c r="S28" s="226"/>
      <c r="T28" s="226"/>
      <c r="U28" s="226"/>
      <c r="V28" s="256"/>
      <c r="W28" s="256"/>
      <c r="X28" s="283">
        <v>17</v>
      </c>
      <c r="Y28" s="283"/>
      <c r="Z28" s="458" t="s">
        <v>43</v>
      </c>
      <c r="AA28" s="458"/>
      <c r="AB28" s="458"/>
      <c r="AC28" s="458"/>
      <c r="AD28" s="458"/>
      <c r="AE28" s="458"/>
      <c r="AF28" s="458"/>
      <c r="AG28" s="458"/>
      <c r="AH28" s="458"/>
      <c r="AI28" s="458"/>
      <c r="AJ28" s="458"/>
      <c r="AK28" s="328"/>
      <c r="AL28" s="328"/>
      <c r="AM28" s="329"/>
      <c r="AN28" s="330"/>
      <c r="AO28" s="348">
        <f t="shared" si="0"/>
        <v>0</v>
      </c>
      <c r="AP28" s="220"/>
      <c r="AQ28" s="220"/>
      <c r="AR28" s="220"/>
      <c r="AS28" s="220"/>
      <c r="AT28" s="220"/>
    </row>
    <row r="29" spans="1:46" s="204" customFormat="1" ht="31.5" customHeight="1">
      <c r="A29" s="214"/>
      <c r="B29" s="216"/>
      <c r="C29" s="216"/>
      <c r="D29" s="216"/>
      <c r="E29" s="216"/>
      <c r="F29" s="226"/>
      <c r="G29" s="226"/>
      <c r="H29" s="226"/>
      <c r="I29" s="226"/>
      <c r="J29" s="226"/>
      <c r="K29" s="226"/>
      <c r="L29" s="226"/>
      <c r="M29" s="226"/>
      <c r="N29" s="226"/>
      <c r="O29" s="256"/>
      <c r="P29" s="256"/>
      <c r="Q29" s="226"/>
      <c r="R29" s="226"/>
      <c r="S29" s="226"/>
      <c r="T29" s="226"/>
      <c r="U29" s="226"/>
      <c r="V29" s="256"/>
      <c r="W29" s="256"/>
      <c r="X29" s="283">
        <v>18</v>
      </c>
      <c r="Y29" s="283"/>
      <c r="Z29" s="458" t="s">
        <v>44</v>
      </c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328"/>
      <c r="AL29" s="328"/>
      <c r="AM29" s="329"/>
      <c r="AN29" s="330"/>
      <c r="AO29" s="348">
        <f t="shared" si="0"/>
        <v>0</v>
      </c>
      <c r="AP29" s="220"/>
      <c r="AQ29" s="220"/>
      <c r="AR29" s="220"/>
      <c r="AS29" s="220"/>
      <c r="AT29" s="220"/>
    </row>
    <row r="30" spans="1:46" s="204" customFormat="1" ht="29.25" customHeight="1">
      <c r="A30" s="214"/>
      <c r="B30" s="216"/>
      <c r="C30" s="216"/>
      <c r="D30" s="216"/>
      <c r="E30" s="216"/>
      <c r="F30" s="226"/>
      <c r="G30" s="226"/>
      <c r="H30" s="226"/>
      <c r="I30" s="226"/>
      <c r="J30" s="226"/>
      <c r="K30" s="226"/>
      <c r="L30" s="226"/>
      <c r="M30" s="226"/>
      <c r="N30" s="226"/>
      <c r="O30" s="256"/>
      <c r="P30" s="256"/>
      <c r="Q30" s="226"/>
      <c r="R30" s="222"/>
      <c r="S30" s="226"/>
      <c r="T30" s="226"/>
      <c r="U30" s="226"/>
      <c r="V30" s="256"/>
      <c r="W30" s="256"/>
      <c r="X30" s="283">
        <v>19</v>
      </c>
      <c r="Y30" s="283"/>
      <c r="Z30" s="458" t="s">
        <v>45</v>
      </c>
      <c r="AA30" s="458"/>
      <c r="AB30" s="458"/>
      <c r="AC30" s="458"/>
      <c r="AD30" s="458"/>
      <c r="AE30" s="458"/>
      <c r="AF30" s="458"/>
      <c r="AG30" s="458"/>
      <c r="AH30" s="458"/>
      <c r="AI30" s="458"/>
      <c r="AJ30" s="458"/>
      <c r="AK30" s="328"/>
      <c r="AL30" s="328"/>
      <c r="AM30" s="329"/>
      <c r="AN30" s="330"/>
      <c r="AO30" s="348">
        <f t="shared" si="0"/>
        <v>0</v>
      </c>
      <c r="AP30" s="220"/>
      <c r="AQ30" s="220"/>
      <c r="AR30" s="220"/>
      <c r="AS30" s="220"/>
      <c r="AT30" s="220"/>
    </row>
    <row r="31" spans="1:46" s="204" customFormat="1" ht="38.25" customHeight="1">
      <c r="A31" s="214"/>
      <c r="B31" s="216"/>
      <c r="C31" s="216"/>
      <c r="D31" s="216"/>
      <c r="E31" s="216"/>
      <c r="F31" s="226"/>
      <c r="G31" s="226"/>
      <c r="H31" s="226"/>
      <c r="I31" s="226"/>
      <c r="J31" s="226"/>
      <c r="K31" s="226"/>
      <c r="L31" s="226"/>
      <c r="M31" s="226"/>
      <c r="N31" s="226"/>
      <c r="O31" s="256"/>
      <c r="P31" s="256"/>
      <c r="Q31" s="226"/>
      <c r="R31" s="226"/>
      <c r="S31" s="226"/>
      <c r="T31" s="226"/>
      <c r="U31" s="226"/>
      <c r="V31" s="256"/>
      <c r="W31" s="256"/>
      <c r="X31" s="283">
        <v>20</v>
      </c>
      <c r="Y31" s="283"/>
      <c r="Z31" s="459" t="s">
        <v>46</v>
      </c>
      <c r="AA31" s="459"/>
      <c r="AB31" s="459"/>
      <c r="AC31" s="459"/>
      <c r="AD31" s="459"/>
      <c r="AE31" s="459"/>
      <c r="AF31" s="459"/>
      <c r="AG31" s="459"/>
      <c r="AH31" s="459"/>
      <c r="AI31" s="459"/>
      <c r="AJ31" s="459"/>
      <c r="AK31" s="334"/>
      <c r="AL31" s="334"/>
      <c r="AM31" s="335"/>
      <c r="AN31" s="336"/>
      <c r="AO31" s="348">
        <f t="shared" si="0"/>
        <v>0</v>
      </c>
      <c r="AP31" s="220"/>
      <c r="AQ31" s="220"/>
      <c r="AR31" s="220"/>
      <c r="AS31" s="220"/>
      <c r="AT31" s="220"/>
    </row>
    <row r="32" spans="1:46" s="204" customFormat="1" ht="36" customHeight="1">
      <c r="A32" s="214"/>
      <c r="B32" s="216"/>
      <c r="C32" s="216"/>
      <c r="D32" s="216"/>
      <c r="E32" s="216"/>
      <c r="F32" s="226"/>
      <c r="G32" s="226"/>
      <c r="H32" s="226"/>
      <c r="I32" s="226"/>
      <c r="J32" s="226"/>
      <c r="K32" s="226"/>
      <c r="L32" s="226"/>
      <c r="M32" s="226"/>
      <c r="N32" s="226"/>
      <c r="O32" s="256"/>
      <c r="P32" s="256"/>
      <c r="Q32" s="226"/>
      <c r="R32" s="226"/>
      <c r="S32" s="222"/>
      <c r="T32" s="226"/>
      <c r="U32" s="226"/>
      <c r="V32" s="256"/>
      <c r="W32" s="256"/>
      <c r="X32" s="460"/>
      <c r="Y32" s="460"/>
      <c r="Z32" s="460"/>
      <c r="AA32" s="460"/>
      <c r="AB32" s="460"/>
      <c r="AC32" s="460"/>
      <c r="AD32" s="460"/>
      <c r="AE32" s="460"/>
      <c r="AF32" s="460"/>
      <c r="AG32" s="460"/>
      <c r="AH32" s="460"/>
      <c r="AI32" s="460"/>
      <c r="AJ32" s="460"/>
      <c r="AK32" s="337"/>
      <c r="AL32" s="337">
        <f>SUM(AL12:AL31)</f>
        <v>6</v>
      </c>
      <c r="AM32" s="338">
        <f>SUM(AM12:AM31)</f>
        <v>0</v>
      </c>
      <c r="AN32" s="338">
        <f>SUM(AN12:AN31)</f>
        <v>0</v>
      </c>
      <c r="AO32" s="349">
        <f>SUM(AO12:AO31)</f>
        <v>6</v>
      </c>
      <c r="AP32" s="220"/>
      <c r="AQ32" s="220"/>
      <c r="AR32" s="220"/>
      <c r="AS32" s="220"/>
      <c r="AT32" s="220"/>
    </row>
    <row r="33" spans="1:50" s="206" customFormat="1" ht="24.75" customHeight="1">
      <c r="A33" s="228"/>
      <c r="B33" s="229"/>
      <c r="C33" s="229"/>
      <c r="D33" s="229"/>
      <c r="E33" s="230"/>
      <c r="F33" s="230"/>
      <c r="G33" s="230"/>
      <c r="H33" s="230"/>
      <c r="I33" s="259"/>
      <c r="J33" s="259"/>
      <c r="K33" s="259"/>
      <c r="L33" s="259"/>
      <c r="M33" s="260" t="s">
        <v>47</v>
      </c>
      <c r="N33" s="260"/>
      <c r="O33" s="260"/>
      <c r="P33" s="260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302"/>
      <c r="AF33" s="231"/>
      <c r="AG33" s="231"/>
      <c r="AH33" s="231"/>
      <c r="AI33" s="231"/>
      <c r="AJ33" s="231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</row>
    <row r="34" spans="1:50" s="206" customFormat="1" ht="28.5" customHeight="1">
      <c r="A34" s="228"/>
      <c r="B34" s="229"/>
      <c r="C34" s="229"/>
      <c r="D34" s="229"/>
      <c r="E34" s="230"/>
      <c r="F34" s="230"/>
      <c r="G34" s="230"/>
      <c r="H34" s="230"/>
      <c r="I34" s="259"/>
      <c r="J34" s="259"/>
      <c r="K34" s="259"/>
      <c r="L34" s="259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302"/>
      <c r="AF34" s="231"/>
      <c r="AG34" s="231"/>
      <c r="AH34" s="231"/>
      <c r="AI34" s="231"/>
      <c r="AJ34" s="231"/>
      <c r="AK34" s="339"/>
      <c r="AL34" s="339"/>
      <c r="AM34" s="339"/>
      <c r="AN34" s="339"/>
      <c r="AO34" s="339"/>
      <c r="AP34" s="339"/>
      <c r="AQ34" s="339"/>
      <c r="AR34" s="339"/>
      <c r="AS34" s="339"/>
      <c r="AT34" s="339"/>
    </row>
    <row r="35" spans="1:50" s="206" customFormat="1" ht="22.5" customHeight="1">
      <c r="A35" s="228"/>
      <c r="B35" s="231"/>
      <c r="C35" s="231"/>
      <c r="D35" s="231"/>
      <c r="E35" s="232"/>
      <c r="F35" s="232"/>
      <c r="G35" s="232"/>
      <c r="H35" s="232"/>
      <c r="I35" s="261">
        <v>17697</v>
      </c>
      <c r="J35" s="261"/>
      <c r="K35" s="261"/>
      <c r="L35" s="26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339"/>
      <c r="AL35" s="339"/>
      <c r="AM35" s="462">
        <v>3063</v>
      </c>
      <c r="AN35" s="462"/>
      <c r="AO35" s="339"/>
      <c r="AP35" s="339"/>
      <c r="AQ35" s="339"/>
      <c r="AR35" s="339"/>
      <c r="AS35" s="339"/>
      <c r="AT35" s="339"/>
    </row>
    <row r="36" spans="1:50" s="206" customFormat="1" ht="1.5" hidden="1" customHeight="1">
      <c r="A36" s="228"/>
      <c r="B36" s="231"/>
      <c r="C36" s="231"/>
      <c r="D36" s="231"/>
      <c r="E36" s="232"/>
      <c r="F36" s="232"/>
      <c r="G36" s="232"/>
      <c r="H36" s="232"/>
      <c r="I36" s="261"/>
      <c r="J36" s="261"/>
      <c r="K36" s="261"/>
      <c r="L36" s="26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</row>
    <row r="37" spans="1:50" s="206" customFormat="1" ht="34.5" hidden="1" customHeight="1">
      <c r="A37" s="228"/>
      <c r="B37" s="231"/>
      <c r="C37" s="231"/>
      <c r="D37" s="231"/>
      <c r="E37" s="232"/>
      <c r="F37" s="232"/>
      <c r="G37" s="232"/>
      <c r="H37" s="232"/>
      <c r="I37" s="261"/>
      <c r="J37" s="261"/>
      <c r="K37" s="261"/>
      <c r="L37" s="26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339"/>
      <c r="AL37" s="339"/>
      <c r="AM37" s="339"/>
      <c r="AN37" s="339"/>
      <c r="AO37" s="339"/>
      <c r="AP37" s="339"/>
      <c r="AQ37" s="339"/>
      <c r="AR37" s="339"/>
      <c r="AS37" s="339"/>
      <c r="AT37" s="339"/>
    </row>
    <row r="38" spans="1:50" s="206" customFormat="1" ht="34.5" hidden="1" customHeight="1">
      <c r="A38" s="228"/>
      <c r="B38" s="231"/>
      <c r="C38" s="231"/>
      <c r="D38" s="231"/>
      <c r="E38" s="232"/>
      <c r="F38" s="232"/>
      <c r="G38" s="232"/>
      <c r="H38" s="232"/>
      <c r="I38" s="261"/>
      <c r="J38" s="261"/>
      <c r="K38" s="261"/>
      <c r="L38" s="26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339"/>
      <c r="AL38" s="339"/>
      <c r="AM38" s="339"/>
      <c r="AN38" s="339"/>
      <c r="AO38" s="339"/>
      <c r="AP38" s="339"/>
      <c r="AQ38" s="339"/>
      <c r="AR38" s="339"/>
      <c r="AS38" s="339"/>
      <c r="AT38" s="339"/>
    </row>
    <row r="39" spans="1:50" s="206" customFormat="1" ht="32.25" hidden="1" customHeight="1">
      <c r="A39" s="228"/>
      <c r="B39" s="231"/>
      <c r="C39" s="231"/>
      <c r="D39" s="231"/>
      <c r="E39" s="232"/>
      <c r="F39" s="232"/>
      <c r="G39" s="232"/>
      <c r="H39" s="232"/>
      <c r="I39" s="261"/>
      <c r="J39" s="261"/>
      <c r="K39" s="261"/>
      <c r="L39" s="26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</row>
    <row r="40" spans="1:50" s="206" customFormat="1" ht="34.5" hidden="1" customHeight="1">
      <c r="A40" s="228"/>
      <c r="B40" s="231"/>
      <c r="C40" s="231"/>
      <c r="D40" s="231"/>
      <c r="E40" s="232"/>
      <c r="F40" s="232"/>
      <c r="G40" s="232"/>
      <c r="H40" s="232"/>
      <c r="I40" s="261"/>
      <c r="J40" s="261"/>
      <c r="K40" s="261"/>
      <c r="L40" s="26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339"/>
      <c r="AL40" s="339"/>
      <c r="AM40" s="339"/>
      <c r="AN40" s="339"/>
      <c r="AO40" s="339"/>
      <c r="AP40" s="339"/>
      <c r="AQ40" s="339"/>
      <c r="AR40" s="339"/>
      <c r="AS40" s="339"/>
      <c r="AT40" s="339"/>
    </row>
    <row r="41" spans="1:50" s="206" customFormat="1" ht="42.75" customHeight="1">
      <c r="A41" s="439" t="s">
        <v>48</v>
      </c>
      <c r="B41" s="439" t="s">
        <v>49</v>
      </c>
      <c r="C41" s="439" t="s">
        <v>50</v>
      </c>
      <c r="D41" s="439" t="s">
        <v>51</v>
      </c>
      <c r="E41" s="440" t="s">
        <v>52</v>
      </c>
      <c r="F41" s="433" t="s">
        <v>53</v>
      </c>
      <c r="G41" s="433" t="s">
        <v>54</v>
      </c>
      <c r="H41" s="434" t="s">
        <v>55</v>
      </c>
      <c r="I41" s="436" t="s">
        <v>56</v>
      </c>
      <c r="J41" s="438" t="s">
        <v>57</v>
      </c>
      <c r="K41" s="426" t="s">
        <v>58</v>
      </c>
      <c r="L41" s="426" t="s">
        <v>59</v>
      </c>
      <c r="M41" s="448"/>
      <c r="N41" s="448"/>
      <c r="O41" s="449"/>
      <c r="P41" s="262"/>
      <c r="Q41" s="450"/>
      <c r="R41" s="450"/>
      <c r="S41" s="451"/>
      <c r="T41" s="428" t="s">
        <v>60</v>
      </c>
      <c r="U41" s="430">
        <v>0.1</v>
      </c>
      <c r="V41" s="452" t="s">
        <v>61</v>
      </c>
      <c r="W41" s="453"/>
      <c r="X41" s="454" t="s">
        <v>62</v>
      </c>
      <c r="Y41" s="454"/>
      <c r="Z41" s="455" t="s">
        <v>63</v>
      </c>
      <c r="AA41" s="456"/>
      <c r="AB41" s="457"/>
      <c r="AC41" s="421" t="s">
        <v>64</v>
      </c>
      <c r="AD41" s="442"/>
      <c r="AE41" s="443"/>
      <c r="AF41" s="443"/>
      <c r="AG41" s="444"/>
      <c r="AH41" s="445" t="s">
        <v>65</v>
      </c>
      <c r="AI41" s="446"/>
      <c r="AJ41" s="446"/>
      <c r="AK41" s="446"/>
      <c r="AL41" s="446"/>
      <c r="AM41" s="446"/>
      <c r="AN41" s="446"/>
      <c r="AO41" s="446"/>
      <c r="AP41" s="446"/>
      <c r="AQ41" s="446"/>
      <c r="AR41" s="446"/>
      <c r="AS41" s="446"/>
      <c r="AT41" s="446"/>
      <c r="AU41" s="447"/>
      <c r="AV41" s="414" t="s">
        <v>66</v>
      </c>
      <c r="AW41" s="350"/>
      <c r="AX41" s="355"/>
    </row>
    <row r="42" spans="1:50" s="206" customFormat="1" ht="171" customHeight="1">
      <c r="A42" s="439"/>
      <c r="B42" s="439"/>
      <c r="C42" s="439"/>
      <c r="D42" s="439"/>
      <c r="E42" s="441"/>
      <c r="F42" s="433"/>
      <c r="G42" s="433"/>
      <c r="H42" s="435"/>
      <c r="I42" s="437"/>
      <c r="J42" s="415"/>
      <c r="K42" s="427"/>
      <c r="L42" s="427"/>
      <c r="M42" s="264" t="s">
        <v>67</v>
      </c>
      <c r="N42" s="264" t="s">
        <v>68</v>
      </c>
      <c r="O42" s="264" t="s">
        <v>69</v>
      </c>
      <c r="P42" s="264" t="s">
        <v>70</v>
      </c>
      <c r="Q42" s="264" t="s">
        <v>67</v>
      </c>
      <c r="R42" s="264" t="s">
        <v>68</v>
      </c>
      <c r="S42" s="264" t="s">
        <v>69</v>
      </c>
      <c r="T42" s="429"/>
      <c r="U42" s="431"/>
      <c r="V42" s="289" t="s">
        <v>71</v>
      </c>
      <c r="W42" s="289" t="s">
        <v>72</v>
      </c>
      <c r="X42" s="289" t="s">
        <v>73</v>
      </c>
      <c r="Y42" s="289" t="s">
        <v>74</v>
      </c>
      <c r="Z42" s="263" t="s">
        <v>75</v>
      </c>
      <c r="AA42" s="303" t="s">
        <v>76</v>
      </c>
      <c r="AB42" s="304" t="s">
        <v>77</v>
      </c>
      <c r="AC42" s="422"/>
      <c r="AD42" s="305" t="s">
        <v>78</v>
      </c>
      <c r="AE42" s="305" t="s">
        <v>79</v>
      </c>
      <c r="AF42" s="306">
        <v>0.4</v>
      </c>
      <c r="AG42" s="306">
        <v>0.5</v>
      </c>
      <c r="AH42" s="340" t="s">
        <v>80</v>
      </c>
      <c r="AI42" s="340" t="s">
        <v>81</v>
      </c>
      <c r="AJ42" s="419" t="s">
        <v>82</v>
      </c>
      <c r="AK42" s="420"/>
      <c r="AL42" s="419" t="s">
        <v>83</v>
      </c>
      <c r="AM42" s="420"/>
      <c r="AN42" s="289" t="s">
        <v>84</v>
      </c>
      <c r="AO42" s="419" t="s">
        <v>85</v>
      </c>
      <c r="AP42" s="420"/>
      <c r="AQ42" s="419" t="s">
        <v>86</v>
      </c>
      <c r="AR42" s="420"/>
      <c r="AS42" s="419" t="s">
        <v>87</v>
      </c>
      <c r="AT42" s="420"/>
      <c r="AU42" s="289" t="s">
        <v>88</v>
      </c>
      <c r="AV42" s="415"/>
      <c r="AW42" s="350"/>
      <c r="AX42" s="355"/>
    </row>
    <row r="43" spans="1:50" s="207" customFormat="1" ht="60.75" customHeight="1">
      <c r="A43" s="234">
        <v>1</v>
      </c>
      <c r="B43" s="241" t="s">
        <v>89</v>
      </c>
      <c r="C43" s="235" t="s">
        <v>90</v>
      </c>
      <c r="D43" s="385" t="s">
        <v>91</v>
      </c>
      <c r="E43" s="385" t="s">
        <v>92</v>
      </c>
      <c r="F43" s="236" t="s">
        <v>93</v>
      </c>
      <c r="G43" s="236">
        <v>5.41</v>
      </c>
      <c r="H43" s="383" t="s">
        <v>94</v>
      </c>
      <c r="I43" s="265">
        <f t="shared" ref="I43" si="1">17697*G43</f>
        <v>95740.77</v>
      </c>
      <c r="J43" s="266">
        <f t="shared" ref="J43" si="2">I43*0.25</f>
        <v>23935.192500000001</v>
      </c>
      <c r="K43" s="266">
        <f t="shared" ref="K43" si="3">(I43+J43)*0.75</f>
        <v>89756.971875000003</v>
      </c>
      <c r="L43" s="266">
        <f t="shared" ref="L43" si="4">(I43+J43)*1.75</f>
        <v>209432.93437500001</v>
      </c>
      <c r="M43" s="267"/>
      <c r="N43" s="268">
        <v>17.5</v>
      </c>
      <c r="O43" s="269">
        <v>6</v>
      </c>
      <c r="P43" s="270">
        <f t="shared" ref="P43:P87" si="5">SUM(M43:O43)</f>
        <v>23.5</v>
      </c>
      <c r="Q43" s="290">
        <f t="shared" ref="Q43" si="6">M43/16*L43</f>
        <v>0</v>
      </c>
      <c r="R43" s="290">
        <f t="shared" ref="R43" si="7">N43/16*L43</f>
        <v>229067.27197265625</v>
      </c>
      <c r="S43" s="290">
        <f t="shared" ref="S43" si="8">O43/16*L43</f>
        <v>78537.350390625012</v>
      </c>
      <c r="T43" s="290">
        <f t="shared" ref="T43" si="9">Q43+R43+S43</f>
        <v>307604.62236328126</v>
      </c>
      <c r="U43" s="291">
        <f t="shared" ref="U43" si="10">T43*0.1</f>
        <v>30760.462236328127</v>
      </c>
      <c r="V43" s="267"/>
      <c r="W43" s="292">
        <f t="shared" ref="W43:W87" si="11">17697*0.4/16*V43</f>
        <v>0</v>
      </c>
      <c r="X43" s="293">
        <f t="shared" ref="X43:X87" si="12">SUM(P43)</f>
        <v>23.5</v>
      </c>
      <c r="Y43" s="266">
        <f t="shared" ref="Y43:Y87" si="13">L43*0.3/16*X43</f>
        <v>92281.38670898437</v>
      </c>
      <c r="Z43" s="307">
        <f>SUM(P43)</f>
        <v>23.5</v>
      </c>
      <c r="AA43" s="308">
        <v>40</v>
      </c>
      <c r="AB43" s="266">
        <f t="shared" ref="AB43:AB87" si="14">(L43*AA43/100)/16*Z43</f>
        <v>123041.84894531251</v>
      </c>
      <c r="AC43" s="265"/>
      <c r="AD43" s="309"/>
      <c r="AE43" s="310">
        <v>7.13</v>
      </c>
      <c r="AF43" s="292">
        <f t="shared" ref="AF43:AF65" si="15">SUM(17697/16*0.4*AD43)</f>
        <v>0</v>
      </c>
      <c r="AG43" s="292">
        <f t="shared" ref="AG43:AG65" si="16">SUM(17697/16*0.5*AE43)</f>
        <v>3943.1128125</v>
      </c>
      <c r="AH43" s="292"/>
      <c r="AI43" s="293">
        <v>1.5</v>
      </c>
      <c r="AJ43" s="267">
        <f>SUM($I$35*AH43)*0.5</f>
        <v>0</v>
      </c>
      <c r="AK43" s="267">
        <f t="shared" ref="AK43:AK65" si="17">SUM($I$35*AI43)*0.6</f>
        <v>15927.3</v>
      </c>
      <c r="AL43" s="267"/>
      <c r="AM43" s="267">
        <f t="shared" ref="AM43:AM65" si="18">SUM($I$35*AL43)*0.2/100</f>
        <v>0</v>
      </c>
      <c r="AN43" s="267"/>
      <c r="AO43" s="267"/>
      <c r="AP43" s="268">
        <f t="shared" ref="AP43:AP65" si="19">SUM($AM$35*AO43)</f>
        <v>0</v>
      </c>
      <c r="AQ43" s="268"/>
      <c r="AR43" s="268">
        <f t="shared" ref="AR43:AR65" si="20">SUM($I$35*AQ43)</f>
        <v>0</v>
      </c>
      <c r="AS43" s="268">
        <v>1</v>
      </c>
      <c r="AT43" s="292">
        <f>SUM($I$35*AS43)</f>
        <v>17697</v>
      </c>
      <c r="AU43" s="267"/>
      <c r="AV43" s="351">
        <f t="shared" ref="AV43:AV87" si="21">T43+U43+W43+Y43+AB43+AC43+AF43+AG43+AJ43+AK43+AM43+AN43+AP43+AT43+AU43+AR43</f>
        <v>591255.73306640633</v>
      </c>
      <c r="AW43" s="352"/>
      <c r="AX43" s="356"/>
    </row>
    <row r="44" spans="1:50" s="207" customFormat="1" ht="45.75" customHeight="1">
      <c r="A44" s="234">
        <v>2</v>
      </c>
      <c r="B44" s="398" t="s">
        <v>95</v>
      </c>
      <c r="C44" s="235" t="s">
        <v>96</v>
      </c>
      <c r="D44" s="385" t="s">
        <v>91</v>
      </c>
      <c r="E44" s="386" t="s">
        <v>92</v>
      </c>
      <c r="F44" s="394" t="s">
        <v>93</v>
      </c>
      <c r="G44" s="239">
        <v>5.41</v>
      </c>
      <c r="H44" s="396" t="s">
        <v>97</v>
      </c>
      <c r="I44" s="265">
        <f t="shared" ref="I44:I87" si="22">17697*G44</f>
        <v>95740.77</v>
      </c>
      <c r="J44" s="266">
        <f t="shared" ref="J44:J87" si="23">I44*0.25</f>
        <v>23935.192500000001</v>
      </c>
      <c r="K44" s="266">
        <f t="shared" ref="K44:K87" si="24">(I44+J44)*0.75</f>
        <v>89756.971875000003</v>
      </c>
      <c r="L44" s="266">
        <f t="shared" ref="L44:L87" si="25">(I44+J44)*1.75</f>
        <v>209432.93437500001</v>
      </c>
      <c r="M44" s="267"/>
      <c r="N44" s="268">
        <v>20</v>
      </c>
      <c r="O44" s="271">
        <v>4</v>
      </c>
      <c r="P44" s="270">
        <f t="shared" si="5"/>
        <v>24</v>
      </c>
      <c r="Q44" s="290">
        <f t="shared" ref="Q44:Q87" si="26">M44/16*L44</f>
        <v>0</v>
      </c>
      <c r="R44" s="290">
        <f t="shared" ref="R44:R87" si="27">N44/16*L44</f>
        <v>261791.16796875</v>
      </c>
      <c r="S44" s="290">
        <f t="shared" ref="S44:S87" si="28">O44/16*L44</f>
        <v>52358.233593750003</v>
      </c>
      <c r="T44" s="290">
        <f t="shared" ref="T44:T87" si="29">Q44+R44+S44</f>
        <v>314149.40156249999</v>
      </c>
      <c r="U44" s="291">
        <f t="shared" ref="U44:U87" si="30">T44*0.1</f>
        <v>31414.940156249999</v>
      </c>
      <c r="V44" s="267">
        <v>10</v>
      </c>
      <c r="W44" s="292">
        <f t="shared" si="11"/>
        <v>4424.25</v>
      </c>
      <c r="X44" s="293">
        <f t="shared" si="12"/>
        <v>24</v>
      </c>
      <c r="Y44" s="266">
        <f t="shared" si="13"/>
        <v>94244.820468749997</v>
      </c>
      <c r="Z44" s="307">
        <f t="shared" ref="Z44:Z87" si="31">SUM(P44)</f>
        <v>24</v>
      </c>
      <c r="AA44" s="290">
        <v>40</v>
      </c>
      <c r="AB44" s="266">
        <f t="shared" si="14"/>
        <v>125659.760625</v>
      </c>
      <c r="AC44" s="266"/>
      <c r="AD44" s="309"/>
      <c r="AE44" s="267">
        <v>12.76</v>
      </c>
      <c r="AF44" s="292">
        <f t="shared" si="15"/>
        <v>0</v>
      </c>
      <c r="AG44" s="292">
        <f t="shared" si="16"/>
        <v>7056.67875</v>
      </c>
      <c r="AH44" s="292"/>
      <c r="AJ44" s="267">
        <f>SUM($I$35*AH44)*0.5</f>
        <v>0</v>
      </c>
      <c r="AK44" s="267">
        <f t="shared" si="17"/>
        <v>0</v>
      </c>
      <c r="AL44" s="267"/>
      <c r="AM44" s="267">
        <f t="shared" si="18"/>
        <v>0</v>
      </c>
      <c r="AN44" s="267"/>
      <c r="AO44" s="267"/>
      <c r="AP44" s="268">
        <f t="shared" si="19"/>
        <v>0</v>
      </c>
      <c r="AQ44" s="268"/>
      <c r="AR44" s="268">
        <f t="shared" si="20"/>
        <v>0</v>
      </c>
      <c r="AS44" s="268"/>
      <c r="AT44" s="292">
        <f t="shared" ref="AT44:AT87" si="32">SUM($I$35*AS44)</f>
        <v>0</v>
      </c>
      <c r="AU44" s="267"/>
      <c r="AV44" s="351">
        <f t="shared" si="21"/>
        <v>576949.85156249988</v>
      </c>
      <c r="AW44" s="352"/>
      <c r="AX44" s="356"/>
    </row>
    <row r="45" spans="1:50" s="207" customFormat="1" ht="62.25" customHeight="1">
      <c r="A45" s="234"/>
      <c r="B45" s="399"/>
      <c r="C45" s="235" t="s">
        <v>386</v>
      </c>
      <c r="D45" s="385" t="s">
        <v>91</v>
      </c>
      <c r="E45" s="386" t="s">
        <v>92</v>
      </c>
      <c r="F45" s="395"/>
      <c r="G45" s="239">
        <v>5.41</v>
      </c>
      <c r="H45" s="397"/>
      <c r="I45" s="265">
        <f t="shared" si="22"/>
        <v>95740.77</v>
      </c>
      <c r="J45" s="266">
        <f t="shared" si="23"/>
        <v>23935.192500000001</v>
      </c>
      <c r="K45" s="266">
        <f t="shared" si="24"/>
        <v>89756.971875000003</v>
      </c>
      <c r="L45" s="266">
        <f t="shared" si="25"/>
        <v>209432.93437500001</v>
      </c>
      <c r="M45" s="267"/>
      <c r="N45" s="268"/>
      <c r="O45" s="271">
        <v>2</v>
      </c>
      <c r="P45" s="270">
        <f t="shared" si="5"/>
        <v>2</v>
      </c>
      <c r="Q45" s="290">
        <f t="shared" si="26"/>
        <v>0</v>
      </c>
      <c r="R45" s="290">
        <f t="shared" si="27"/>
        <v>0</v>
      </c>
      <c r="S45" s="290">
        <f t="shared" si="28"/>
        <v>26179.116796875001</v>
      </c>
      <c r="T45" s="290">
        <f t="shared" si="29"/>
        <v>26179.116796875001</v>
      </c>
      <c r="U45" s="291">
        <f t="shared" si="30"/>
        <v>2617.9116796875005</v>
      </c>
      <c r="V45" s="267"/>
      <c r="W45" s="292">
        <f t="shared" si="11"/>
        <v>0</v>
      </c>
      <c r="X45" s="293">
        <f t="shared" si="12"/>
        <v>2</v>
      </c>
      <c r="Y45" s="266">
        <f t="shared" si="13"/>
        <v>7853.7350390624997</v>
      </c>
      <c r="Z45" s="307">
        <f t="shared" si="31"/>
        <v>2</v>
      </c>
      <c r="AA45" s="290">
        <v>40</v>
      </c>
      <c r="AB45" s="266">
        <f t="shared" si="14"/>
        <v>10471.64671875</v>
      </c>
      <c r="AC45" s="266"/>
      <c r="AD45" s="309"/>
      <c r="AE45" s="267"/>
      <c r="AF45" s="292"/>
      <c r="AG45" s="292"/>
      <c r="AH45" s="292"/>
      <c r="AJ45" s="267"/>
      <c r="AK45" s="267"/>
      <c r="AL45" s="267"/>
      <c r="AM45" s="267"/>
      <c r="AN45" s="267"/>
      <c r="AO45" s="267"/>
      <c r="AP45" s="268"/>
      <c r="AQ45" s="268"/>
      <c r="AR45" s="268"/>
      <c r="AS45" s="268"/>
      <c r="AT45" s="292">
        <f t="shared" si="32"/>
        <v>0</v>
      </c>
      <c r="AU45" s="267"/>
      <c r="AV45" s="351">
        <f t="shared" si="21"/>
        <v>47122.410234375006</v>
      </c>
      <c r="AW45" s="352"/>
      <c r="AX45" s="356"/>
    </row>
    <row r="46" spans="1:50" s="208" customFormat="1" ht="45.75" customHeight="1">
      <c r="A46" s="234">
        <v>3</v>
      </c>
      <c r="B46" s="384" t="s">
        <v>98</v>
      </c>
      <c r="C46" s="237" t="s">
        <v>99</v>
      </c>
      <c r="D46" s="386" t="s">
        <v>91</v>
      </c>
      <c r="E46" s="386" t="s">
        <v>100</v>
      </c>
      <c r="F46" s="238" t="s">
        <v>93</v>
      </c>
      <c r="G46" s="239">
        <v>5.16</v>
      </c>
      <c r="H46" s="383" t="s">
        <v>101</v>
      </c>
      <c r="I46" s="265">
        <f t="shared" si="22"/>
        <v>91316.52</v>
      </c>
      <c r="J46" s="266">
        <f t="shared" si="23"/>
        <v>22829.13</v>
      </c>
      <c r="K46" s="266">
        <f t="shared" si="24"/>
        <v>85609.237500000003</v>
      </c>
      <c r="L46" s="266">
        <f t="shared" si="25"/>
        <v>199754.88750000001</v>
      </c>
      <c r="M46" s="272"/>
      <c r="N46" s="268">
        <v>8</v>
      </c>
      <c r="O46" s="273">
        <v>4</v>
      </c>
      <c r="P46" s="270">
        <f t="shared" si="5"/>
        <v>12</v>
      </c>
      <c r="Q46" s="290">
        <f t="shared" si="26"/>
        <v>0</v>
      </c>
      <c r="R46" s="290">
        <f t="shared" si="27"/>
        <v>99877.443750000006</v>
      </c>
      <c r="S46" s="290">
        <f t="shared" si="28"/>
        <v>49938.721875000003</v>
      </c>
      <c r="T46" s="290">
        <f t="shared" si="29"/>
        <v>149816.16562500002</v>
      </c>
      <c r="U46" s="291">
        <f t="shared" si="30"/>
        <v>14981.616562500003</v>
      </c>
      <c r="V46" s="272"/>
      <c r="W46" s="292">
        <f t="shared" si="11"/>
        <v>0</v>
      </c>
      <c r="X46" s="293">
        <f t="shared" si="12"/>
        <v>12</v>
      </c>
      <c r="Y46" s="266">
        <f t="shared" si="13"/>
        <v>44944.849687499998</v>
      </c>
      <c r="Z46" s="307">
        <f t="shared" si="31"/>
        <v>12</v>
      </c>
      <c r="AA46" s="290">
        <v>40</v>
      </c>
      <c r="AB46" s="266">
        <f t="shared" si="14"/>
        <v>59926.466249999998</v>
      </c>
      <c r="AC46" s="266"/>
      <c r="AD46" s="309">
        <v>3.25</v>
      </c>
      <c r="AE46" s="272"/>
      <c r="AF46" s="292">
        <f t="shared" si="15"/>
        <v>1437.8812500000001</v>
      </c>
      <c r="AG46" s="292">
        <f t="shared" si="16"/>
        <v>0</v>
      </c>
      <c r="AH46" s="292"/>
      <c r="AI46" s="292"/>
      <c r="AJ46" s="267">
        <f>SUM($I$35*AH46)*0.5</f>
        <v>0</v>
      </c>
      <c r="AK46" s="267">
        <f t="shared" si="17"/>
        <v>0</v>
      </c>
      <c r="AL46" s="267"/>
      <c r="AM46" s="267">
        <f t="shared" si="18"/>
        <v>0</v>
      </c>
      <c r="AN46" s="272"/>
      <c r="AO46" s="272"/>
      <c r="AP46" s="268">
        <f t="shared" si="19"/>
        <v>0</v>
      </c>
      <c r="AQ46" s="268"/>
      <c r="AR46" s="268">
        <f t="shared" si="20"/>
        <v>0</v>
      </c>
      <c r="AS46" s="268"/>
      <c r="AT46" s="292">
        <f t="shared" si="32"/>
        <v>0</v>
      </c>
      <c r="AU46" s="272"/>
      <c r="AV46" s="351">
        <f t="shared" si="21"/>
        <v>271106.979375</v>
      </c>
      <c r="AW46" s="353"/>
      <c r="AX46" s="357"/>
    </row>
    <row r="47" spans="1:50" s="208" customFormat="1" ht="45.75" customHeight="1">
      <c r="A47" s="234">
        <v>4</v>
      </c>
      <c r="B47" s="237" t="s">
        <v>102</v>
      </c>
      <c r="C47" s="237" t="s">
        <v>103</v>
      </c>
      <c r="D47" s="386" t="s">
        <v>91</v>
      </c>
      <c r="E47" s="386" t="s">
        <v>100</v>
      </c>
      <c r="F47" s="239" t="s">
        <v>93</v>
      </c>
      <c r="G47" s="239">
        <v>5.41</v>
      </c>
      <c r="H47" s="383" t="s">
        <v>104</v>
      </c>
      <c r="I47" s="265">
        <f t="shared" si="22"/>
        <v>95740.77</v>
      </c>
      <c r="J47" s="266">
        <f t="shared" si="23"/>
        <v>23935.192500000001</v>
      </c>
      <c r="K47" s="266">
        <f t="shared" si="24"/>
        <v>89756.971875000003</v>
      </c>
      <c r="L47" s="266">
        <f t="shared" si="25"/>
        <v>209432.93437500001</v>
      </c>
      <c r="M47" s="268">
        <v>18</v>
      </c>
      <c r="N47" s="268"/>
      <c r="O47" s="274"/>
      <c r="P47" s="270">
        <f t="shared" si="5"/>
        <v>18</v>
      </c>
      <c r="Q47" s="290">
        <f t="shared" si="26"/>
        <v>235612.05117187501</v>
      </c>
      <c r="R47" s="290">
        <f t="shared" si="27"/>
        <v>0</v>
      </c>
      <c r="S47" s="290">
        <f t="shared" si="28"/>
        <v>0</v>
      </c>
      <c r="T47" s="290">
        <f t="shared" si="29"/>
        <v>235612.05117187501</v>
      </c>
      <c r="U47" s="291">
        <f t="shared" si="30"/>
        <v>23561.205117187503</v>
      </c>
      <c r="V47" s="268"/>
      <c r="W47" s="292">
        <f t="shared" si="11"/>
        <v>0</v>
      </c>
      <c r="X47" s="293">
        <f t="shared" si="12"/>
        <v>18</v>
      </c>
      <c r="Y47" s="266">
        <f t="shared" si="13"/>
        <v>70683.615351562505</v>
      </c>
      <c r="Z47" s="307">
        <f t="shared" si="31"/>
        <v>18</v>
      </c>
      <c r="AA47" s="290">
        <v>40</v>
      </c>
      <c r="AB47" s="266">
        <f t="shared" si="14"/>
        <v>94244.820468749997</v>
      </c>
      <c r="AC47" s="311"/>
      <c r="AD47" s="309">
        <v>18</v>
      </c>
      <c r="AE47" s="268"/>
      <c r="AF47" s="292">
        <f t="shared" si="15"/>
        <v>7963.6500000000005</v>
      </c>
      <c r="AG47" s="292">
        <f t="shared" si="16"/>
        <v>0</v>
      </c>
      <c r="AH47" s="292">
        <v>1</v>
      </c>
      <c r="AI47" s="292"/>
      <c r="AJ47" s="267">
        <f>SUM($I$35*AH47)*0.5</f>
        <v>8848.5</v>
      </c>
      <c r="AK47" s="267">
        <f t="shared" si="17"/>
        <v>0</v>
      </c>
      <c r="AL47" s="267"/>
      <c r="AM47" s="267">
        <f t="shared" si="18"/>
        <v>0</v>
      </c>
      <c r="AN47" s="268"/>
      <c r="AO47" s="268"/>
      <c r="AP47" s="268">
        <f t="shared" si="19"/>
        <v>0</v>
      </c>
      <c r="AQ47" s="268"/>
      <c r="AR47" s="268">
        <f t="shared" si="20"/>
        <v>0</v>
      </c>
      <c r="AS47" s="268">
        <v>1</v>
      </c>
      <c r="AT47" s="292">
        <f t="shared" si="32"/>
        <v>17697</v>
      </c>
      <c r="AU47" s="268"/>
      <c r="AV47" s="351">
        <f t="shared" si="21"/>
        <v>458610.84210937505</v>
      </c>
      <c r="AW47" s="353"/>
      <c r="AX47" s="357"/>
    </row>
    <row r="48" spans="1:50" s="208" customFormat="1" ht="45.75" customHeight="1">
      <c r="A48" s="240">
        <v>5</v>
      </c>
      <c r="B48" s="241" t="s">
        <v>105</v>
      </c>
      <c r="C48" s="237" t="s">
        <v>106</v>
      </c>
      <c r="D48" s="386" t="s">
        <v>91</v>
      </c>
      <c r="E48" s="386" t="s">
        <v>92</v>
      </c>
      <c r="F48" s="239" t="s">
        <v>93</v>
      </c>
      <c r="G48" s="239">
        <v>5.41</v>
      </c>
      <c r="H48" s="383" t="s">
        <v>107</v>
      </c>
      <c r="I48" s="265">
        <f t="shared" si="22"/>
        <v>95740.77</v>
      </c>
      <c r="J48" s="266">
        <f t="shared" si="23"/>
        <v>23935.192500000001</v>
      </c>
      <c r="K48" s="266">
        <f t="shared" si="24"/>
        <v>89756.971875000003</v>
      </c>
      <c r="L48" s="266">
        <f t="shared" si="25"/>
        <v>209432.93437500001</v>
      </c>
      <c r="M48" s="272">
        <v>6</v>
      </c>
      <c r="N48" s="268">
        <v>12</v>
      </c>
      <c r="O48" s="273">
        <v>6</v>
      </c>
      <c r="P48" s="270">
        <f t="shared" si="5"/>
        <v>24</v>
      </c>
      <c r="Q48" s="290">
        <f t="shared" si="26"/>
        <v>78537.350390625012</v>
      </c>
      <c r="R48" s="290">
        <f t="shared" si="27"/>
        <v>157074.70078125002</v>
      </c>
      <c r="S48" s="290">
        <f t="shared" si="28"/>
        <v>78537.350390625012</v>
      </c>
      <c r="T48" s="290">
        <f t="shared" si="29"/>
        <v>314149.40156250005</v>
      </c>
      <c r="U48" s="291">
        <f t="shared" si="30"/>
        <v>31414.940156250006</v>
      </c>
      <c r="V48" s="272">
        <v>6</v>
      </c>
      <c r="W48" s="292">
        <f t="shared" si="11"/>
        <v>2654.55</v>
      </c>
      <c r="X48" s="293">
        <f t="shared" si="12"/>
        <v>24</v>
      </c>
      <c r="Y48" s="266">
        <f t="shared" si="13"/>
        <v>94244.820468749997</v>
      </c>
      <c r="Z48" s="307">
        <f t="shared" si="31"/>
        <v>24</v>
      </c>
      <c r="AA48" s="290">
        <v>40</v>
      </c>
      <c r="AB48" s="266">
        <f t="shared" si="14"/>
        <v>125659.760625</v>
      </c>
      <c r="AC48" s="266"/>
      <c r="AD48" s="309">
        <v>12.76</v>
      </c>
      <c r="AE48" s="272"/>
      <c r="AF48" s="292">
        <f t="shared" si="15"/>
        <v>5645.3429999999998</v>
      </c>
      <c r="AG48" s="292">
        <f t="shared" si="16"/>
        <v>0</v>
      </c>
      <c r="AH48" s="292"/>
      <c r="AI48" s="341">
        <v>0.5</v>
      </c>
      <c r="AJ48" s="267"/>
      <c r="AK48" s="267">
        <f t="shared" si="17"/>
        <v>5309.0999999999995</v>
      </c>
      <c r="AL48" s="267"/>
      <c r="AM48" s="267">
        <f t="shared" si="18"/>
        <v>0</v>
      </c>
      <c r="AN48" s="272"/>
      <c r="AO48" s="272"/>
      <c r="AP48" s="268">
        <f t="shared" si="19"/>
        <v>0</v>
      </c>
      <c r="AQ48" s="268"/>
      <c r="AR48" s="268">
        <f t="shared" si="20"/>
        <v>0</v>
      </c>
      <c r="AS48" s="268"/>
      <c r="AT48" s="292">
        <f t="shared" si="32"/>
        <v>0</v>
      </c>
      <c r="AU48" s="272"/>
      <c r="AV48" s="351">
        <f t="shared" si="21"/>
        <v>579077.91581250005</v>
      </c>
      <c r="AW48" s="353"/>
      <c r="AX48" s="357"/>
    </row>
    <row r="49" spans="1:50" s="209" customFormat="1" ht="45.75" customHeight="1">
      <c r="A49" s="242">
        <v>6</v>
      </c>
      <c r="B49" s="398" t="s">
        <v>108</v>
      </c>
      <c r="C49" s="237" t="s">
        <v>109</v>
      </c>
      <c r="D49" s="386" t="s">
        <v>91</v>
      </c>
      <c r="E49" s="386" t="s">
        <v>110</v>
      </c>
      <c r="F49" s="400" t="s">
        <v>111</v>
      </c>
      <c r="G49" s="239">
        <v>4.6500000000000004</v>
      </c>
      <c r="H49" s="396" t="s">
        <v>112</v>
      </c>
      <c r="I49" s="265">
        <f t="shared" si="22"/>
        <v>82291.05</v>
      </c>
      <c r="J49" s="266">
        <f t="shared" si="23"/>
        <v>20572.762500000001</v>
      </c>
      <c r="K49" s="266">
        <f t="shared" si="24"/>
        <v>77147.859375</v>
      </c>
      <c r="L49" s="266">
        <f t="shared" si="25"/>
        <v>180011.671875</v>
      </c>
      <c r="M49" s="268"/>
      <c r="N49" s="268">
        <v>5</v>
      </c>
      <c r="O49" s="274">
        <v>11</v>
      </c>
      <c r="P49" s="270">
        <f t="shared" si="5"/>
        <v>16</v>
      </c>
      <c r="Q49" s="290">
        <f t="shared" si="26"/>
        <v>0</v>
      </c>
      <c r="R49" s="290">
        <f t="shared" si="27"/>
        <v>56253.6474609375</v>
      </c>
      <c r="S49" s="290">
        <f t="shared" si="28"/>
        <v>123758.0244140625</v>
      </c>
      <c r="T49" s="290">
        <f t="shared" si="29"/>
        <v>180011.671875</v>
      </c>
      <c r="U49" s="291">
        <f t="shared" si="30"/>
        <v>18001.167187499999</v>
      </c>
      <c r="V49" s="268">
        <v>2</v>
      </c>
      <c r="W49" s="292">
        <f t="shared" si="11"/>
        <v>884.85</v>
      </c>
      <c r="X49" s="293">
        <f t="shared" si="12"/>
        <v>16</v>
      </c>
      <c r="Y49" s="266">
        <f t="shared" si="13"/>
        <v>54003.501562500001</v>
      </c>
      <c r="Z49" s="307">
        <f t="shared" si="31"/>
        <v>16</v>
      </c>
      <c r="AA49" s="308">
        <v>35</v>
      </c>
      <c r="AB49" s="266">
        <f t="shared" si="14"/>
        <v>63004.085156250003</v>
      </c>
      <c r="AC49" s="311"/>
      <c r="AD49" s="309">
        <v>4.75</v>
      </c>
      <c r="AE49" s="268"/>
      <c r="AF49" s="292">
        <f t="shared" si="15"/>
        <v>2101.5187500000002</v>
      </c>
      <c r="AG49" s="292">
        <f t="shared" si="16"/>
        <v>0</v>
      </c>
      <c r="AH49" s="292"/>
      <c r="AI49" s="293">
        <v>0.5</v>
      </c>
      <c r="AJ49" s="267">
        <f t="shared" ref="AJ49:AJ65" si="33">SUM($I$35*AH49)*0.5</f>
        <v>0</v>
      </c>
      <c r="AK49" s="267">
        <f t="shared" si="17"/>
        <v>5309.0999999999995</v>
      </c>
      <c r="AL49" s="267"/>
      <c r="AM49" s="267">
        <f t="shared" si="18"/>
        <v>0</v>
      </c>
      <c r="AN49" s="342"/>
      <c r="AO49" s="268">
        <v>10</v>
      </c>
      <c r="AP49" s="268">
        <f t="shared" si="19"/>
        <v>30630</v>
      </c>
      <c r="AQ49" s="268"/>
      <c r="AR49" s="268">
        <f t="shared" si="20"/>
        <v>0</v>
      </c>
      <c r="AS49" s="268"/>
      <c r="AT49" s="292">
        <f t="shared" si="32"/>
        <v>0</v>
      </c>
      <c r="AU49" s="268"/>
      <c r="AV49" s="351">
        <f t="shared" si="21"/>
        <v>353945.89453124994</v>
      </c>
      <c r="AW49" s="354"/>
      <c r="AX49" s="358"/>
    </row>
    <row r="50" spans="1:50" s="209" customFormat="1" ht="45.75" customHeight="1">
      <c r="A50" s="242"/>
      <c r="B50" s="399"/>
      <c r="C50" s="237" t="s">
        <v>390</v>
      </c>
      <c r="D50" s="386" t="s">
        <v>91</v>
      </c>
      <c r="E50" s="386" t="s">
        <v>110</v>
      </c>
      <c r="F50" s="401"/>
      <c r="G50" s="239">
        <v>4.6500000000000004</v>
      </c>
      <c r="H50" s="397"/>
      <c r="I50" s="265">
        <f t="shared" si="22"/>
        <v>82291.05</v>
      </c>
      <c r="J50" s="266">
        <f t="shared" si="23"/>
        <v>20572.762500000001</v>
      </c>
      <c r="K50" s="266">
        <f t="shared" si="24"/>
        <v>77147.859375</v>
      </c>
      <c r="L50" s="266">
        <f t="shared" si="25"/>
        <v>180011.671875</v>
      </c>
      <c r="M50" s="268"/>
      <c r="N50" s="268"/>
      <c r="O50" s="274">
        <v>1</v>
      </c>
      <c r="P50" s="270">
        <f t="shared" si="5"/>
        <v>1</v>
      </c>
      <c r="Q50" s="290">
        <f t="shared" si="26"/>
        <v>0</v>
      </c>
      <c r="R50" s="290">
        <f t="shared" si="27"/>
        <v>0</v>
      </c>
      <c r="S50" s="290">
        <f t="shared" si="28"/>
        <v>11250.7294921875</v>
      </c>
      <c r="T50" s="290">
        <f t="shared" si="29"/>
        <v>11250.7294921875</v>
      </c>
      <c r="U50" s="291">
        <f t="shared" si="30"/>
        <v>1125.07294921875</v>
      </c>
      <c r="V50" s="268"/>
      <c r="W50" s="292"/>
      <c r="X50" s="293">
        <f t="shared" si="12"/>
        <v>1</v>
      </c>
      <c r="Y50" s="266">
        <f t="shared" si="13"/>
        <v>3375.2188476562501</v>
      </c>
      <c r="Z50" s="307">
        <f t="shared" si="31"/>
        <v>1</v>
      </c>
      <c r="AA50" s="308">
        <v>35</v>
      </c>
      <c r="AB50" s="266">
        <f t="shared" si="14"/>
        <v>3937.7553222656252</v>
      </c>
      <c r="AC50" s="311"/>
      <c r="AD50" s="309"/>
      <c r="AE50" s="268"/>
      <c r="AF50" s="292"/>
      <c r="AG50" s="292"/>
      <c r="AH50" s="292"/>
      <c r="AI50" s="293"/>
      <c r="AJ50" s="267"/>
      <c r="AK50" s="267"/>
      <c r="AL50" s="267"/>
      <c r="AM50" s="267"/>
      <c r="AN50" s="342"/>
      <c r="AO50" s="268"/>
      <c r="AP50" s="268"/>
      <c r="AQ50" s="268"/>
      <c r="AR50" s="268"/>
      <c r="AS50" s="268"/>
      <c r="AT50" s="292"/>
      <c r="AU50" s="268"/>
      <c r="AV50" s="351">
        <f t="shared" si="21"/>
        <v>19688.776611328125</v>
      </c>
      <c r="AW50" s="354"/>
      <c r="AX50" s="358"/>
    </row>
    <row r="51" spans="1:50" s="209" customFormat="1" ht="54" customHeight="1">
      <c r="A51" s="234">
        <v>7</v>
      </c>
      <c r="B51" s="243" t="s">
        <v>113</v>
      </c>
      <c r="C51" s="235" t="s">
        <v>114</v>
      </c>
      <c r="D51" s="386" t="s">
        <v>91</v>
      </c>
      <c r="E51" s="385" t="s">
        <v>115</v>
      </c>
      <c r="F51" s="236" t="s">
        <v>111</v>
      </c>
      <c r="G51" s="236">
        <v>5.12</v>
      </c>
      <c r="H51" s="389" t="s">
        <v>116</v>
      </c>
      <c r="I51" s="265">
        <f t="shared" si="22"/>
        <v>90608.639999999999</v>
      </c>
      <c r="J51" s="266">
        <f t="shared" si="23"/>
        <v>22652.16</v>
      </c>
      <c r="K51" s="266">
        <f t="shared" si="24"/>
        <v>84945.600000000006</v>
      </c>
      <c r="L51" s="266">
        <f t="shared" si="25"/>
        <v>198206.4</v>
      </c>
      <c r="M51" s="268">
        <v>19</v>
      </c>
      <c r="N51" s="268"/>
      <c r="O51" s="274"/>
      <c r="P51" s="270">
        <f t="shared" si="5"/>
        <v>19</v>
      </c>
      <c r="Q51" s="290">
        <f t="shared" si="26"/>
        <v>235370.1</v>
      </c>
      <c r="R51" s="290">
        <f t="shared" si="27"/>
        <v>0</v>
      </c>
      <c r="S51" s="290">
        <f t="shared" si="28"/>
        <v>0</v>
      </c>
      <c r="T51" s="290">
        <f t="shared" si="29"/>
        <v>235370.1</v>
      </c>
      <c r="U51" s="291">
        <f t="shared" si="30"/>
        <v>23537.010000000002</v>
      </c>
      <c r="V51" s="268"/>
      <c r="W51" s="292">
        <f t="shared" si="11"/>
        <v>0</v>
      </c>
      <c r="X51" s="293">
        <f t="shared" si="12"/>
        <v>19</v>
      </c>
      <c r="Y51" s="266">
        <f t="shared" si="13"/>
        <v>70611.03</v>
      </c>
      <c r="Z51" s="307">
        <f t="shared" si="31"/>
        <v>19</v>
      </c>
      <c r="AA51" s="308">
        <v>35</v>
      </c>
      <c r="AB51" s="266">
        <f t="shared" si="14"/>
        <v>82379.535000000003</v>
      </c>
      <c r="AC51" s="311"/>
      <c r="AD51" s="309">
        <v>9</v>
      </c>
      <c r="AE51" s="268"/>
      <c r="AF51" s="292">
        <f t="shared" si="15"/>
        <v>3981.8250000000003</v>
      </c>
      <c r="AG51" s="292">
        <f t="shared" si="16"/>
        <v>0</v>
      </c>
      <c r="AH51" s="293">
        <v>0.5</v>
      </c>
      <c r="AI51" s="293"/>
      <c r="AJ51" s="267">
        <f t="shared" si="33"/>
        <v>4424.25</v>
      </c>
      <c r="AK51" s="267">
        <f t="shared" si="17"/>
        <v>0</v>
      </c>
      <c r="AL51" s="267"/>
      <c r="AM51" s="267">
        <f t="shared" si="18"/>
        <v>0</v>
      </c>
      <c r="AN51" s="268"/>
      <c r="AO51" s="268"/>
      <c r="AP51" s="268">
        <f t="shared" si="19"/>
        <v>0</v>
      </c>
      <c r="AQ51" s="268"/>
      <c r="AR51" s="268">
        <f t="shared" si="20"/>
        <v>0</v>
      </c>
      <c r="AS51" s="268"/>
      <c r="AT51" s="292">
        <f t="shared" si="32"/>
        <v>0</v>
      </c>
      <c r="AU51" s="268"/>
      <c r="AV51" s="351">
        <f t="shared" si="21"/>
        <v>420303.75000000006</v>
      </c>
      <c r="AW51" s="354"/>
      <c r="AX51" s="358"/>
    </row>
    <row r="52" spans="1:50" s="209" customFormat="1" ht="45.75" customHeight="1">
      <c r="A52" s="234">
        <v>8</v>
      </c>
      <c r="B52" s="245" t="s">
        <v>117</v>
      </c>
      <c r="C52" s="235" t="s">
        <v>103</v>
      </c>
      <c r="D52" s="386" t="s">
        <v>91</v>
      </c>
      <c r="E52" s="385" t="s">
        <v>115</v>
      </c>
      <c r="F52" s="236" t="s">
        <v>111</v>
      </c>
      <c r="G52" s="239">
        <v>4.8600000000000003</v>
      </c>
      <c r="H52" s="382">
        <v>10.6</v>
      </c>
      <c r="I52" s="265">
        <f t="shared" si="22"/>
        <v>86007.420000000013</v>
      </c>
      <c r="J52" s="266">
        <f t="shared" si="23"/>
        <v>21501.855000000003</v>
      </c>
      <c r="K52" s="266">
        <f t="shared" si="24"/>
        <v>80631.956250000017</v>
      </c>
      <c r="L52" s="266">
        <f t="shared" si="25"/>
        <v>188141.23125000004</v>
      </c>
      <c r="M52" s="268">
        <v>18</v>
      </c>
      <c r="N52" s="268"/>
      <c r="O52" s="274"/>
      <c r="P52" s="270">
        <f t="shared" si="5"/>
        <v>18</v>
      </c>
      <c r="Q52" s="290">
        <f t="shared" si="26"/>
        <v>211658.88515625003</v>
      </c>
      <c r="R52" s="290">
        <f t="shared" si="27"/>
        <v>0</v>
      </c>
      <c r="S52" s="290">
        <f t="shared" si="28"/>
        <v>0</v>
      </c>
      <c r="T52" s="290">
        <f t="shared" si="29"/>
        <v>211658.88515625003</v>
      </c>
      <c r="U52" s="291">
        <f t="shared" si="30"/>
        <v>21165.888515625003</v>
      </c>
      <c r="V52" s="268">
        <v>18</v>
      </c>
      <c r="W52" s="292">
        <f t="shared" si="11"/>
        <v>7963.6500000000005</v>
      </c>
      <c r="X52" s="293">
        <f t="shared" si="12"/>
        <v>18</v>
      </c>
      <c r="Y52" s="266">
        <f t="shared" si="13"/>
        <v>63497.66554687501</v>
      </c>
      <c r="Z52" s="307">
        <f t="shared" si="31"/>
        <v>18</v>
      </c>
      <c r="AA52" s="308">
        <v>35</v>
      </c>
      <c r="AB52" s="266">
        <f t="shared" si="14"/>
        <v>74080.609804687512</v>
      </c>
      <c r="AC52" s="311"/>
      <c r="AD52" s="309">
        <v>9</v>
      </c>
      <c r="AE52" s="268"/>
      <c r="AF52" s="292">
        <f t="shared" si="15"/>
        <v>3981.8250000000003</v>
      </c>
      <c r="AG52" s="292">
        <f t="shared" si="16"/>
        <v>0</v>
      </c>
      <c r="AH52" s="293">
        <v>0.5</v>
      </c>
      <c r="AI52" s="293"/>
      <c r="AJ52" s="267">
        <f t="shared" si="33"/>
        <v>4424.25</v>
      </c>
      <c r="AK52" s="267">
        <f t="shared" si="17"/>
        <v>0</v>
      </c>
      <c r="AL52" s="267"/>
      <c r="AM52" s="267">
        <f t="shared" si="18"/>
        <v>0</v>
      </c>
      <c r="AN52" s="268"/>
      <c r="AO52" s="268"/>
      <c r="AP52" s="268">
        <f t="shared" si="19"/>
        <v>0</v>
      </c>
      <c r="AQ52" s="268"/>
      <c r="AR52" s="268">
        <f t="shared" si="20"/>
        <v>0</v>
      </c>
      <c r="AS52" s="268"/>
      <c r="AT52" s="292">
        <f t="shared" si="32"/>
        <v>0</v>
      </c>
      <c r="AU52" s="268"/>
      <c r="AV52" s="351">
        <f t="shared" si="21"/>
        <v>386772.77402343752</v>
      </c>
      <c r="AW52" s="354"/>
      <c r="AX52" s="358"/>
    </row>
    <row r="53" spans="1:50" s="209" customFormat="1" ht="45.75" customHeight="1">
      <c r="A53" s="234">
        <v>9</v>
      </c>
      <c r="B53" s="245" t="s">
        <v>118</v>
      </c>
      <c r="C53" s="235" t="s">
        <v>96</v>
      </c>
      <c r="D53" s="385" t="s">
        <v>91</v>
      </c>
      <c r="E53" s="385" t="s">
        <v>115</v>
      </c>
      <c r="F53" s="236" t="s">
        <v>111</v>
      </c>
      <c r="G53" s="246">
        <v>5.2</v>
      </c>
      <c r="H53" s="382">
        <v>40.1</v>
      </c>
      <c r="I53" s="265">
        <f t="shared" si="22"/>
        <v>92024.400000000009</v>
      </c>
      <c r="J53" s="266">
        <f t="shared" si="23"/>
        <v>23006.100000000002</v>
      </c>
      <c r="K53" s="266">
        <f t="shared" si="24"/>
        <v>86272.875000000015</v>
      </c>
      <c r="L53" s="266">
        <f t="shared" si="25"/>
        <v>201303.37500000003</v>
      </c>
      <c r="M53" s="268">
        <v>6</v>
      </c>
      <c r="N53" s="268">
        <v>12</v>
      </c>
      <c r="O53" s="274">
        <v>4</v>
      </c>
      <c r="P53" s="270">
        <f t="shared" si="5"/>
        <v>22</v>
      </c>
      <c r="Q53" s="290">
        <f t="shared" si="26"/>
        <v>75488.765625000015</v>
      </c>
      <c r="R53" s="290">
        <f t="shared" si="27"/>
        <v>150977.53125000003</v>
      </c>
      <c r="S53" s="290">
        <f t="shared" si="28"/>
        <v>50325.843750000007</v>
      </c>
      <c r="T53" s="290">
        <f t="shared" si="29"/>
        <v>276792.14062500006</v>
      </c>
      <c r="U53" s="291">
        <f t="shared" si="30"/>
        <v>27679.214062500007</v>
      </c>
      <c r="V53" s="268">
        <v>4</v>
      </c>
      <c r="W53" s="292">
        <f t="shared" si="11"/>
        <v>1769.7</v>
      </c>
      <c r="X53" s="293">
        <f t="shared" si="12"/>
        <v>22</v>
      </c>
      <c r="Y53" s="266">
        <f t="shared" si="13"/>
        <v>83037.642187500009</v>
      </c>
      <c r="Z53" s="307">
        <f t="shared" si="31"/>
        <v>22</v>
      </c>
      <c r="AA53" s="308">
        <v>35</v>
      </c>
      <c r="AB53" s="266">
        <f t="shared" si="14"/>
        <v>96877.249218750017</v>
      </c>
      <c r="AC53" s="311"/>
      <c r="AD53" s="309"/>
      <c r="AE53" s="268">
        <v>8.26</v>
      </c>
      <c r="AF53" s="292">
        <f t="shared" si="15"/>
        <v>0</v>
      </c>
      <c r="AG53" s="292">
        <f t="shared" si="16"/>
        <v>4568.038125</v>
      </c>
      <c r="AH53" s="292"/>
      <c r="AI53" s="293"/>
      <c r="AJ53" s="267">
        <f t="shared" si="33"/>
        <v>0</v>
      </c>
      <c r="AK53" s="267">
        <f t="shared" si="17"/>
        <v>0</v>
      </c>
      <c r="AL53" s="267"/>
      <c r="AM53" s="267">
        <f t="shared" si="18"/>
        <v>0</v>
      </c>
      <c r="AN53" s="268"/>
      <c r="AO53" s="268"/>
      <c r="AP53" s="268">
        <f t="shared" si="19"/>
        <v>0</v>
      </c>
      <c r="AQ53" s="268"/>
      <c r="AR53" s="268">
        <f t="shared" si="20"/>
        <v>0</v>
      </c>
      <c r="AS53" s="268"/>
      <c r="AT53" s="292">
        <f t="shared" si="32"/>
        <v>0</v>
      </c>
      <c r="AU53" s="268"/>
      <c r="AV53" s="351">
        <f t="shared" si="21"/>
        <v>490723.98421875009</v>
      </c>
      <c r="AW53" s="354"/>
      <c r="AX53" s="358"/>
    </row>
    <row r="54" spans="1:50" s="209" customFormat="1" ht="45.75" customHeight="1">
      <c r="A54" s="234">
        <v>10</v>
      </c>
      <c r="B54" s="245" t="s">
        <v>119</v>
      </c>
      <c r="C54" s="235" t="s">
        <v>103</v>
      </c>
      <c r="D54" s="386" t="s">
        <v>91</v>
      </c>
      <c r="E54" s="385" t="s">
        <v>115</v>
      </c>
      <c r="F54" s="236" t="s">
        <v>111</v>
      </c>
      <c r="G54" s="239">
        <v>4.8600000000000003</v>
      </c>
      <c r="H54" s="390">
        <v>11.1</v>
      </c>
      <c r="I54" s="265">
        <f t="shared" si="22"/>
        <v>86007.420000000013</v>
      </c>
      <c r="J54" s="266">
        <f t="shared" si="23"/>
        <v>21501.855000000003</v>
      </c>
      <c r="K54" s="266">
        <f t="shared" si="24"/>
        <v>80631.956250000017</v>
      </c>
      <c r="L54" s="266">
        <f t="shared" si="25"/>
        <v>188141.23125000004</v>
      </c>
      <c r="M54" s="268">
        <v>16</v>
      </c>
      <c r="N54" s="268"/>
      <c r="O54" s="274"/>
      <c r="P54" s="270">
        <f t="shared" si="5"/>
        <v>16</v>
      </c>
      <c r="Q54" s="290">
        <f t="shared" si="26"/>
        <v>188141.23125000004</v>
      </c>
      <c r="R54" s="290">
        <f t="shared" si="27"/>
        <v>0</v>
      </c>
      <c r="S54" s="290">
        <f t="shared" si="28"/>
        <v>0</v>
      </c>
      <c r="T54" s="290">
        <f t="shared" si="29"/>
        <v>188141.23125000004</v>
      </c>
      <c r="U54" s="291">
        <f t="shared" si="30"/>
        <v>18814.123125000006</v>
      </c>
      <c r="V54" s="268"/>
      <c r="W54" s="292">
        <f t="shared" si="11"/>
        <v>0</v>
      </c>
      <c r="X54" s="293">
        <f t="shared" si="12"/>
        <v>16</v>
      </c>
      <c r="Y54" s="266">
        <f t="shared" si="13"/>
        <v>56442.369375000009</v>
      </c>
      <c r="Z54" s="307">
        <f t="shared" si="31"/>
        <v>16</v>
      </c>
      <c r="AA54" s="308">
        <v>35</v>
      </c>
      <c r="AB54" s="266">
        <f t="shared" si="14"/>
        <v>65849.430937500016</v>
      </c>
      <c r="AC54" s="311"/>
      <c r="AD54" s="309">
        <v>16</v>
      </c>
      <c r="AE54" s="268"/>
      <c r="AF54" s="292">
        <f t="shared" si="15"/>
        <v>7078.8</v>
      </c>
      <c r="AG54" s="292">
        <f t="shared" si="16"/>
        <v>0</v>
      </c>
      <c r="AH54" s="292">
        <v>1</v>
      </c>
      <c r="AI54" s="293"/>
      <c r="AJ54" s="267">
        <f t="shared" si="33"/>
        <v>8848.5</v>
      </c>
      <c r="AK54" s="267">
        <f t="shared" si="17"/>
        <v>0</v>
      </c>
      <c r="AL54" s="267"/>
      <c r="AM54" s="267">
        <f t="shared" si="18"/>
        <v>0</v>
      </c>
      <c r="AN54" s="268"/>
      <c r="AO54" s="268"/>
      <c r="AP54" s="268">
        <f t="shared" si="19"/>
        <v>0</v>
      </c>
      <c r="AQ54" s="268"/>
      <c r="AR54" s="268">
        <f t="shared" si="20"/>
        <v>0</v>
      </c>
      <c r="AS54" s="268"/>
      <c r="AT54" s="292">
        <f t="shared" si="32"/>
        <v>0</v>
      </c>
      <c r="AU54" s="268"/>
      <c r="AV54" s="351">
        <f t="shared" si="21"/>
        <v>345174.45468750008</v>
      </c>
      <c r="AW54" s="354"/>
      <c r="AX54" s="358"/>
    </row>
    <row r="55" spans="1:50" s="209" customFormat="1" ht="45.75" customHeight="1">
      <c r="A55" s="234">
        <v>11</v>
      </c>
      <c r="B55" s="241" t="s">
        <v>120</v>
      </c>
      <c r="C55" s="235" t="s">
        <v>121</v>
      </c>
      <c r="D55" s="385" t="s">
        <v>91</v>
      </c>
      <c r="E55" s="386" t="s">
        <v>110</v>
      </c>
      <c r="F55" s="236" t="s">
        <v>111</v>
      </c>
      <c r="G55" s="246">
        <v>5.2</v>
      </c>
      <c r="H55" s="382">
        <v>27.5</v>
      </c>
      <c r="I55" s="265">
        <f t="shared" si="22"/>
        <v>92024.400000000009</v>
      </c>
      <c r="J55" s="266">
        <f t="shared" si="23"/>
        <v>23006.100000000002</v>
      </c>
      <c r="K55" s="266">
        <f t="shared" si="24"/>
        <v>86272.875000000015</v>
      </c>
      <c r="L55" s="266">
        <f t="shared" si="25"/>
        <v>201303.37500000003</v>
      </c>
      <c r="M55" s="268"/>
      <c r="N55" s="268">
        <v>3</v>
      </c>
      <c r="O55" s="274">
        <v>8</v>
      </c>
      <c r="P55" s="270">
        <f t="shared" si="5"/>
        <v>11</v>
      </c>
      <c r="Q55" s="290">
        <f t="shared" si="26"/>
        <v>0</v>
      </c>
      <c r="R55" s="290">
        <f t="shared" si="27"/>
        <v>37744.382812500007</v>
      </c>
      <c r="S55" s="290">
        <f t="shared" si="28"/>
        <v>100651.68750000001</v>
      </c>
      <c r="T55" s="290">
        <f t="shared" si="29"/>
        <v>138396.07031250003</v>
      </c>
      <c r="U55" s="291">
        <f t="shared" si="30"/>
        <v>13839.607031250003</v>
      </c>
      <c r="V55" s="268"/>
      <c r="W55" s="292">
        <f t="shared" si="11"/>
        <v>0</v>
      </c>
      <c r="X55" s="293">
        <f t="shared" si="12"/>
        <v>11</v>
      </c>
      <c r="Y55" s="266">
        <f t="shared" si="13"/>
        <v>41518.821093750004</v>
      </c>
      <c r="Z55" s="307">
        <f t="shared" si="31"/>
        <v>11</v>
      </c>
      <c r="AA55" s="308">
        <v>35</v>
      </c>
      <c r="AB55" s="266">
        <f t="shared" si="14"/>
        <v>48438.624609375009</v>
      </c>
      <c r="AC55" s="311"/>
      <c r="AD55" s="309"/>
      <c r="AE55" s="268"/>
      <c r="AF55" s="292">
        <f t="shared" si="15"/>
        <v>0</v>
      </c>
      <c r="AG55" s="292">
        <f t="shared" si="16"/>
        <v>0</v>
      </c>
      <c r="AH55" s="292"/>
      <c r="AI55" s="293"/>
      <c r="AJ55" s="267">
        <f t="shared" si="33"/>
        <v>0</v>
      </c>
      <c r="AK55" s="267">
        <f t="shared" si="17"/>
        <v>0</v>
      </c>
      <c r="AL55" s="267"/>
      <c r="AM55" s="267">
        <f t="shared" si="18"/>
        <v>0</v>
      </c>
      <c r="AN55" s="268"/>
      <c r="AO55" s="268"/>
      <c r="AP55" s="268">
        <f t="shared" si="19"/>
        <v>0</v>
      </c>
      <c r="AQ55" s="268"/>
      <c r="AR55" s="268">
        <f t="shared" si="20"/>
        <v>0</v>
      </c>
      <c r="AS55" s="268"/>
      <c r="AT55" s="292">
        <f t="shared" si="32"/>
        <v>0</v>
      </c>
      <c r="AU55" s="268"/>
      <c r="AV55" s="351">
        <f t="shared" si="21"/>
        <v>242193.12304687506</v>
      </c>
      <c r="AW55" s="354"/>
      <c r="AX55" s="358"/>
    </row>
    <row r="56" spans="1:50" s="209" customFormat="1" ht="45.75" customHeight="1">
      <c r="A56" s="234">
        <v>12</v>
      </c>
      <c r="B56" s="237" t="s">
        <v>122</v>
      </c>
      <c r="C56" s="235" t="s">
        <v>103</v>
      </c>
      <c r="D56" s="385" t="s">
        <v>91</v>
      </c>
      <c r="E56" s="386" t="s">
        <v>110</v>
      </c>
      <c r="F56" s="236" t="s">
        <v>111</v>
      </c>
      <c r="G56" s="239">
        <v>4.95</v>
      </c>
      <c r="H56" s="382">
        <v>13.4</v>
      </c>
      <c r="I56" s="265">
        <f t="shared" si="22"/>
        <v>87600.150000000009</v>
      </c>
      <c r="J56" s="266">
        <f t="shared" si="23"/>
        <v>21900.037500000002</v>
      </c>
      <c r="K56" s="266">
        <f t="shared" si="24"/>
        <v>82125.140625000015</v>
      </c>
      <c r="L56" s="266">
        <f t="shared" si="25"/>
        <v>191625.32812500003</v>
      </c>
      <c r="M56" s="268">
        <v>17</v>
      </c>
      <c r="N56" s="268"/>
      <c r="O56" s="274"/>
      <c r="P56" s="270">
        <f t="shared" si="5"/>
        <v>17</v>
      </c>
      <c r="Q56" s="290">
        <f t="shared" si="26"/>
        <v>203601.91113281253</v>
      </c>
      <c r="R56" s="290">
        <f t="shared" si="27"/>
        <v>0</v>
      </c>
      <c r="S56" s="290">
        <f t="shared" si="28"/>
        <v>0</v>
      </c>
      <c r="T56" s="290">
        <f t="shared" si="29"/>
        <v>203601.91113281253</v>
      </c>
      <c r="U56" s="291">
        <f t="shared" si="30"/>
        <v>20360.191113281253</v>
      </c>
      <c r="V56" s="268"/>
      <c r="W56" s="292">
        <f t="shared" si="11"/>
        <v>0</v>
      </c>
      <c r="X56" s="293">
        <f t="shared" si="12"/>
        <v>17</v>
      </c>
      <c r="Y56" s="266">
        <f t="shared" si="13"/>
        <v>61080.573339843751</v>
      </c>
      <c r="Z56" s="307">
        <f t="shared" si="31"/>
        <v>17</v>
      </c>
      <c r="AA56" s="308">
        <v>35</v>
      </c>
      <c r="AB56" s="266">
        <f t="shared" si="14"/>
        <v>71260.668896484378</v>
      </c>
      <c r="AC56" s="311"/>
      <c r="AD56" s="309">
        <v>4.25</v>
      </c>
      <c r="AE56" s="268"/>
      <c r="AF56" s="292">
        <f t="shared" si="15"/>
        <v>1880.3062500000001</v>
      </c>
      <c r="AG56" s="292">
        <f t="shared" si="16"/>
        <v>0</v>
      </c>
      <c r="AH56" s="293">
        <v>0.5</v>
      </c>
      <c r="AI56" s="293"/>
      <c r="AJ56" s="267">
        <f t="shared" si="33"/>
        <v>4424.25</v>
      </c>
      <c r="AK56" s="267">
        <f t="shared" si="17"/>
        <v>0</v>
      </c>
      <c r="AL56" s="267"/>
      <c r="AM56" s="267">
        <f t="shared" si="18"/>
        <v>0</v>
      </c>
      <c r="AN56" s="268"/>
      <c r="AO56" s="268"/>
      <c r="AP56" s="268">
        <f t="shared" si="19"/>
        <v>0</v>
      </c>
      <c r="AQ56" s="268"/>
      <c r="AR56" s="268">
        <f t="shared" si="20"/>
        <v>0</v>
      </c>
      <c r="AS56" s="268"/>
      <c r="AT56" s="292">
        <f t="shared" si="32"/>
        <v>0</v>
      </c>
      <c r="AU56" s="268"/>
      <c r="AV56" s="351">
        <f t="shared" si="21"/>
        <v>362607.90073242196</v>
      </c>
      <c r="AW56" s="354"/>
      <c r="AX56" s="358"/>
    </row>
    <row r="57" spans="1:50" s="209" customFormat="1" ht="45.75" customHeight="1">
      <c r="A57" s="234">
        <v>13</v>
      </c>
      <c r="B57" s="398" t="s">
        <v>123</v>
      </c>
      <c r="C57" s="237" t="s">
        <v>86</v>
      </c>
      <c r="D57" s="386" t="s">
        <v>91</v>
      </c>
      <c r="E57" s="386" t="s">
        <v>115</v>
      </c>
      <c r="F57" s="408" t="s">
        <v>111</v>
      </c>
      <c r="G57" s="239">
        <v>4.8600000000000003</v>
      </c>
      <c r="H57" s="410">
        <v>12.11</v>
      </c>
      <c r="I57" s="265">
        <f t="shared" si="22"/>
        <v>86007.420000000013</v>
      </c>
      <c r="J57" s="266">
        <f t="shared" si="23"/>
        <v>21501.855000000003</v>
      </c>
      <c r="K57" s="266">
        <f t="shared" si="24"/>
        <v>80631.956250000017</v>
      </c>
      <c r="L57" s="266">
        <f t="shared" si="25"/>
        <v>188141.23125000004</v>
      </c>
      <c r="M57" s="268">
        <v>9</v>
      </c>
      <c r="N57" s="268">
        <v>12</v>
      </c>
      <c r="O57" s="274">
        <v>3</v>
      </c>
      <c r="P57" s="270">
        <f t="shared" si="5"/>
        <v>24</v>
      </c>
      <c r="Q57" s="290">
        <f t="shared" si="26"/>
        <v>105829.44257812502</v>
      </c>
      <c r="R57" s="290">
        <f t="shared" si="27"/>
        <v>141105.92343750002</v>
      </c>
      <c r="S57" s="290">
        <f t="shared" si="28"/>
        <v>35276.480859375006</v>
      </c>
      <c r="T57" s="290">
        <f t="shared" si="29"/>
        <v>282211.84687500005</v>
      </c>
      <c r="U57" s="291">
        <f t="shared" si="30"/>
        <v>28221.184687500005</v>
      </c>
      <c r="V57" s="267">
        <v>6</v>
      </c>
      <c r="W57" s="292">
        <f t="shared" si="11"/>
        <v>2654.55</v>
      </c>
      <c r="X57" s="293">
        <f t="shared" si="12"/>
        <v>24</v>
      </c>
      <c r="Y57" s="266">
        <f t="shared" si="13"/>
        <v>84663.554062500014</v>
      </c>
      <c r="Z57" s="307">
        <f t="shared" si="31"/>
        <v>24</v>
      </c>
      <c r="AA57" s="308">
        <v>35</v>
      </c>
      <c r="AB57" s="266">
        <f t="shared" si="14"/>
        <v>98774.146406250016</v>
      </c>
      <c r="AC57" s="311"/>
      <c r="AD57" s="309"/>
      <c r="AE57" s="268"/>
      <c r="AF57" s="292">
        <f t="shared" si="15"/>
        <v>0</v>
      </c>
      <c r="AG57" s="292">
        <f t="shared" si="16"/>
        <v>0</v>
      </c>
      <c r="AH57" s="293"/>
      <c r="AI57" s="293"/>
      <c r="AJ57" s="267">
        <f t="shared" si="33"/>
        <v>0</v>
      </c>
      <c r="AK57" s="267">
        <f t="shared" si="17"/>
        <v>0</v>
      </c>
      <c r="AL57" s="267"/>
      <c r="AM57" s="267">
        <f t="shared" si="18"/>
        <v>0</v>
      </c>
      <c r="AN57" s="268"/>
      <c r="AO57" s="268"/>
      <c r="AP57" s="268">
        <f t="shared" si="19"/>
        <v>0</v>
      </c>
      <c r="AQ57" s="268">
        <v>1</v>
      </c>
      <c r="AR57" s="268">
        <f t="shared" si="20"/>
        <v>17697</v>
      </c>
      <c r="AS57" s="268"/>
      <c r="AT57" s="292">
        <f t="shared" si="32"/>
        <v>0</v>
      </c>
      <c r="AU57" s="268"/>
      <c r="AV57" s="351">
        <f t="shared" si="21"/>
        <v>514222.28203125007</v>
      </c>
      <c r="AW57" s="354"/>
      <c r="AX57" s="358"/>
    </row>
    <row r="58" spans="1:50" s="209" customFormat="1" ht="45.75" customHeight="1">
      <c r="A58" s="234"/>
      <c r="B58" s="399"/>
      <c r="C58" s="237" t="s">
        <v>387</v>
      </c>
      <c r="D58" s="386" t="s">
        <v>91</v>
      </c>
      <c r="E58" s="386"/>
      <c r="F58" s="409"/>
      <c r="G58" s="239">
        <v>4.8600000000000003</v>
      </c>
      <c r="H58" s="411"/>
      <c r="I58" s="265">
        <f t="shared" si="22"/>
        <v>86007.420000000013</v>
      </c>
      <c r="J58" s="266">
        <f t="shared" si="23"/>
        <v>21501.855000000003</v>
      </c>
      <c r="K58" s="266">
        <f t="shared" si="24"/>
        <v>80631.956250000017</v>
      </c>
      <c r="L58" s="266">
        <f t="shared" si="25"/>
        <v>188141.23125000004</v>
      </c>
      <c r="M58" s="268"/>
      <c r="N58" s="268"/>
      <c r="O58" s="274">
        <v>3</v>
      </c>
      <c r="P58" s="270">
        <f t="shared" si="5"/>
        <v>3</v>
      </c>
      <c r="Q58" s="290">
        <f t="shared" si="26"/>
        <v>0</v>
      </c>
      <c r="R58" s="290">
        <f t="shared" si="27"/>
        <v>0</v>
      </c>
      <c r="S58" s="290">
        <f t="shared" si="28"/>
        <v>35276.480859375006</v>
      </c>
      <c r="T58" s="290">
        <f t="shared" si="29"/>
        <v>35276.480859375006</v>
      </c>
      <c r="U58" s="291">
        <f t="shared" si="30"/>
        <v>3527.6480859375006</v>
      </c>
      <c r="V58" s="267"/>
      <c r="W58" s="292">
        <f t="shared" si="11"/>
        <v>0</v>
      </c>
      <c r="X58" s="293">
        <f t="shared" si="12"/>
        <v>3</v>
      </c>
      <c r="Y58" s="266">
        <f t="shared" si="13"/>
        <v>10582.944257812502</v>
      </c>
      <c r="Z58" s="307">
        <f t="shared" si="31"/>
        <v>3</v>
      </c>
      <c r="AA58" s="308">
        <v>35</v>
      </c>
      <c r="AB58" s="266">
        <f t="shared" si="14"/>
        <v>12346.768300781252</v>
      </c>
      <c r="AC58" s="311"/>
      <c r="AD58" s="309"/>
      <c r="AE58" s="268"/>
      <c r="AF58" s="292"/>
      <c r="AG58" s="292"/>
      <c r="AH58" s="293"/>
      <c r="AI58" s="293"/>
      <c r="AJ58" s="267"/>
      <c r="AK58" s="267"/>
      <c r="AL58" s="267"/>
      <c r="AM58" s="267"/>
      <c r="AN58" s="268"/>
      <c r="AO58" s="268"/>
      <c r="AP58" s="268"/>
      <c r="AQ58" s="268"/>
      <c r="AR58" s="268"/>
      <c r="AS58" s="268"/>
      <c r="AT58" s="292">
        <f t="shared" si="32"/>
        <v>0</v>
      </c>
      <c r="AU58" s="268"/>
      <c r="AV58" s="351">
        <f t="shared" si="21"/>
        <v>61733.84150390626</v>
      </c>
      <c r="AW58" s="354"/>
      <c r="AX58" s="358"/>
    </row>
    <row r="59" spans="1:50" s="209" customFormat="1" ht="63.75" customHeight="1">
      <c r="A59" s="234">
        <v>14</v>
      </c>
      <c r="B59" s="247" t="s">
        <v>124</v>
      </c>
      <c r="C59" s="237" t="s">
        <v>90</v>
      </c>
      <c r="D59" s="386" t="s">
        <v>91</v>
      </c>
      <c r="E59" s="386" t="s">
        <v>115</v>
      </c>
      <c r="F59" s="236" t="s">
        <v>111</v>
      </c>
      <c r="G59" s="239">
        <v>4.95</v>
      </c>
      <c r="H59" s="382">
        <v>16</v>
      </c>
      <c r="I59" s="265">
        <f t="shared" si="22"/>
        <v>87600.150000000009</v>
      </c>
      <c r="J59" s="266">
        <f t="shared" si="23"/>
        <v>21900.037500000002</v>
      </c>
      <c r="K59" s="266">
        <f t="shared" si="24"/>
        <v>82125.140625000015</v>
      </c>
      <c r="L59" s="266">
        <f t="shared" si="25"/>
        <v>191625.32812500003</v>
      </c>
      <c r="M59" s="268">
        <v>15</v>
      </c>
      <c r="N59" s="268">
        <v>6.5</v>
      </c>
      <c r="O59" s="274"/>
      <c r="P59" s="270">
        <f t="shared" si="5"/>
        <v>21.5</v>
      </c>
      <c r="Q59" s="290">
        <f t="shared" si="26"/>
        <v>179648.74511718753</v>
      </c>
      <c r="R59" s="290">
        <f t="shared" si="27"/>
        <v>77847.789550781265</v>
      </c>
      <c r="S59" s="290">
        <f t="shared" si="28"/>
        <v>0</v>
      </c>
      <c r="T59" s="290">
        <f t="shared" si="29"/>
        <v>257496.53466796881</v>
      </c>
      <c r="U59" s="291">
        <f t="shared" si="30"/>
        <v>25749.653466796881</v>
      </c>
      <c r="V59" s="268"/>
      <c r="W59" s="292">
        <f t="shared" si="11"/>
        <v>0</v>
      </c>
      <c r="X59" s="293">
        <f t="shared" si="12"/>
        <v>21.5</v>
      </c>
      <c r="Y59" s="266">
        <f t="shared" si="13"/>
        <v>77248.960400390628</v>
      </c>
      <c r="Z59" s="307">
        <f t="shared" si="31"/>
        <v>21.5</v>
      </c>
      <c r="AA59" s="308">
        <v>35</v>
      </c>
      <c r="AB59" s="266">
        <f t="shared" si="14"/>
        <v>90123.787133789068</v>
      </c>
      <c r="AC59" s="311"/>
      <c r="AD59" s="309"/>
      <c r="AE59" s="268">
        <v>16.63</v>
      </c>
      <c r="AF59" s="292">
        <f t="shared" si="15"/>
        <v>0</v>
      </c>
      <c r="AG59" s="292">
        <f t="shared" si="16"/>
        <v>9196.9096874999996</v>
      </c>
      <c r="AH59" s="293"/>
      <c r="AI59" s="293">
        <v>0.5</v>
      </c>
      <c r="AJ59" s="267">
        <f t="shared" si="33"/>
        <v>0</v>
      </c>
      <c r="AK59" s="267">
        <f t="shared" si="17"/>
        <v>5309.0999999999995</v>
      </c>
      <c r="AL59" s="267"/>
      <c r="AM59" s="267">
        <f t="shared" si="18"/>
        <v>0</v>
      </c>
      <c r="AN59" s="268"/>
      <c r="AO59" s="268"/>
      <c r="AP59" s="268">
        <f t="shared" si="19"/>
        <v>0</v>
      </c>
      <c r="AQ59" s="268"/>
      <c r="AR59" s="268">
        <f t="shared" si="20"/>
        <v>0</v>
      </c>
      <c r="AS59" s="268"/>
      <c r="AT59" s="292">
        <f t="shared" si="32"/>
        <v>0</v>
      </c>
      <c r="AU59" s="268"/>
      <c r="AV59" s="351">
        <f t="shared" si="21"/>
        <v>465124.94535644539</v>
      </c>
      <c r="AW59" s="354"/>
      <c r="AX59" s="358"/>
    </row>
    <row r="60" spans="1:50" s="209" customFormat="1" ht="45.75" customHeight="1">
      <c r="A60" s="234">
        <v>15</v>
      </c>
      <c r="B60" s="398" t="s">
        <v>125</v>
      </c>
      <c r="C60" s="235" t="s">
        <v>126</v>
      </c>
      <c r="D60" s="404" t="s">
        <v>91</v>
      </c>
      <c r="E60" s="404" t="s">
        <v>127</v>
      </c>
      <c r="F60" s="408" t="s">
        <v>111</v>
      </c>
      <c r="G60" s="246">
        <v>5.2</v>
      </c>
      <c r="H60" s="400">
        <v>33</v>
      </c>
      <c r="I60" s="265">
        <f t="shared" si="22"/>
        <v>92024.400000000009</v>
      </c>
      <c r="J60" s="266">
        <f t="shared" si="23"/>
        <v>23006.100000000002</v>
      </c>
      <c r="K60" s="266">
        <f t="shared" si="24"/>
        <v>86272.875000000015</v>
      </c>
      <c r="L60" s="266">
        <f t="shared" si="25"/>
        <v>201303.37500000003</v>
      </c>
      <c r="M60" s="268"/>
      <c r="N60" s="268">
        <v>12</v>
      </c>
      <c r="O60" s="274">
        <v>12</v>
      </c>
      <c r="P60" s="270">
        <f t="shared" si="5"/>
        <v>24</v>
      </c>
      <c r="Q60" s="290">
        <f t="shared" si="26"/>
        <v>0</v>
      </c>
      <c r="R60" s="290">
        <f t="shared" si="27"/>
        <v>150977.53125000003</v>
      </c>
      <c r="S60" s="290">
        <f t="shared" si="28"/>
        <v>150977.53125000003</v>
      </c>
      <c r="T60" s="290">
        <f t="shared" si="29"/>
        <v>301955.06250000006</v>
      </c>
      <c r="U60" s="291">
        <f t="shared" si="30"/>
        <v>30195.506250000006</v>
      </c>
      <c r="V60" s="268"/>
      <c r="W60" s="292">
        <f t="shared" si="11"/>
        <v>0</v>
      </c>
      <c r="X60" s="293">
        <f t="shared" si="12"/>
        <v>24</v>
      </c>
      <c r="Y60" s="266">
        <f t="shared" si="13"/>
        <v>90586.518750000003</v>
      </c>
      <c r="Z60" s="307">
        <f t="shared" si="31"/>
        <v>24</v>
      </c>
      <c r="AA60" s="308"/>
      <c r="AB60" s="266">
        <f t="shared" si="14"/>
        <v>0</v>
      </c>
      <c r="AC60" s="311"/>
      <c r="AD60" s="309">
        <v>13.63</v>
      </c>
      <c r="AE60" s="268"/>
      <c r="AF60" s="292">
        <f t="shared" si="15"/>
        <v>6030.2527500000006</v>
      </c>
      <c r="AG60" s="292">
        <f t="shared" si="16"/>
        <v>0</v>
      </c>
      <c r="AH60" s="292"/>
      <c r="AI60" s="293">
        <v>0.5</v>
      </c>
      <c r="AJ60" s="267">
        <f t="shared" si="33"/>
        <v>0</v>
      </c>
      <c r="AK60" s="267">
        <f t="shared" si="17"/>
        <v>5309.0999999999995</v>
      </c>
      <c r="AL60" s="267"/>
      <c r="AM60" s="267">
        <f t="shared" si="18"/>
        <v>0</v>
      </c>
      <c r="AN60" s="268"/>
      <c r="AO60" s="268"/>
      <c r="AP60" s="268">
        <f t="shared" si="19"/>
        <v>0</v>
      </c>
      <c r="AQ60" s="268"/>
      <c r="AR60" s="268">
        <f t="shared" si="20"/>
        <v>0</v>
      </c>
      <c r="AS60" s="268"/>
      <c r="AT60" s="292">
        <f t="shared" si="32"/>
        <v>0</v>
      </c>
      <c r="AU60" s="268"/>
      <c r="AV60" s="351">
        <f t="shared" si="21"/>
        <v>434076.44025000004</v>
      </c>
      <c r="AW60" s="354"/>
      <c r="AX60" s="358"/>
    </row>
    <row r="61" spans="1:50" s="209" customFormat="1" ht="45.75" customHeight="1">
      <c r="A61" s="234"/>
      <c r="B61" s="399"/>
      <c r="C61" s="235" t="s">
        <v>389</v>
      </c>
      <c r="D61" s="405"/>
      <c r="E61" s="405"/>
      <c r="F61" s="409"/>
      <c r="G61" s="246">
        <v>5.2</v>
      </c>
      <c r="H61" s="401"/>
      <c r="I61" s="265">
        <f t="shared" si="22"/>
        <v>92024.400000000009</v>
      </c>
      <c r="J61" s="266">
        <f t="shared" si="23"/>
        <v>23006.100000000002</v>
      </c>
      <c r="K61" s="266">
        <f t="shared" si="24"/>
        <v>86272.875000000015</v>
      </c>
      <c r="L61" s="266">
        <f t="shared" si="25"/>
        <v>201303.37500000003</v>
      </c>
      <c r="M61" s="268"/>
      <c r="N61" s="268">
        <v>0.5</v>
      </c>
      <c r="O61" s="274"/>
      <c r="P61" s="270">
        <f t="shared" si="5"/>
        <v>0.5</v>
      </c>
      <c r="Q61" s="290">
        <f t="shared" si="26"/>
        <v>0</v>
      </c>
      <c r="R61" s="290">
        <f t="shared" si="27"/>
        <v>6290.7304687500009</v>
      </c>
      <c r="S61" s="290">
        <f t="shared" si="28"/>
        <v>0</v>
      </c>
      <c r="T61" s="290">
        <f t="shared" si="29"/>
        <v>6290.7304687500009</v>
      </c>
      <c r="U61" s="291">
        <f t="shared" si="30"/>
        <v>629.07304687500016</v>
      </c>
      <c r="V61" s="268"/>
      <c r="W61" s="292">
        <f t="shared" si="11"/>
        <v>0</v>
      </c>
      <c r="X61" s="293">
        <f t="shared" si="12"/>
        <v>0.5</v>
      </c>
      <c r="Y61" s="266">
        <f t="shared" si="13"/>
        <v>1887.2191406250001</v>
      </c>
      <c r="Z61" s="307">
        <f t="shared" si="31"/>
        <v>0.5</v>
      </c>
      <c r="AA61" s="308"/>
      <c r="AB61" s="266">
        <f t="shared" si="14"/>
        <v>0</v>
      </c>
      <c r="AC61" s="311"/>
      <c r="AD61" s="309"/>
      <c r="AE61" s="268"/>
      <c r="AF61" s="292"/>
      <c r="AG61" s="292"/>
      <c r="AH61" s="292"/>
      <c r="AI61" s="293"/>
      <c r="AJ61" s="267"/>
      <c r="AK61" s="267"/>
      <c r="AL61" s="267"/>
      <c r="AM61" s="267"/>
      <c r="AN61" s="268"/>
      <c r="AO61" s="268"/>
      <c r="AP61" s="268"/>
      <c r="AQ61" s="268"/>
      <c r="AR61" s="268"/>
      <c r="AS61" s="268"/>
      <c r="AT61" s="292">
        <f t="shared" si="32"/>
        <v>0</v>
      </c>
      <c r="AU61" s="268"/>
      <c r="AV61" s="351">
        <f t="shared" si="21"/>
        <v>8807.0226562500011</v>
      </c>
      <c r="AW61" s="354"/>
      <c r="AX61" s="358"/>
    </row>
    <row r="62" spans="1:50" s="209" customFormat="1" ht="45.75" customHeight="1">
      <c r="A62" s="234">
        <v>16</v>
      </c>
      <c r="B62" s="402" t="s">
        <v>128</v>
      </c>
      <c r="C62" s="235" t="s">
        <v>121</v>
      </c>
      <c r="D62" s="404" t="s">
        <v>91</v>
      </c>
      <c r="E62" s="406" t="s">
        <v>127</v>
      </c>
      <c r="F62" s="394" t="s">
        <v>111</v>
      </c>
      <c r="G62" s="246">
        <v>5.2</v>
      </c>
      <c r="H62" s="396" t="s">
        <v>129</v>
      </c>
      <c r="I62" s="265">
        <f t="shared" si="22"/>
        <v>92024.400000000009</v>
      </c>
      <c r="J62" s="266">
        <f t="shared" si="23"/>
        <v>23006.100000000002</v>
      </c>
      <c r="K62" s="266">
        <f t="shared" si="24"/>
        <v>86272.875000000015</v>
      </c>
      <c r="L62" s="266">
        <f t="shared" si="25"/>
        <v>201303.37500000003</v>
      </c>
      <c r="M62" s="268"/>
      <c r="N62" s="268">
        <v>13</v>
      </c>
      <c r="O62" s="274">
        <v>3</v>
      </c>
      <c r="P62" s="270">
        <f t="shared" si="5"/>
        <v>16</v>
      </c>
      <c r="Q62" s="290">
        <f t="shared" si="26"/>
        <v>0</v>
      </c>
      <c r="R62" s="290">
        <f t="shared" si="27"/>
        <v>163558.99218750003</v>
      </c>
      <c r="S62" s="290">
        <f t="shared" si="28"/>
        <v>37744.382812500007</v>
      </c>
      <c r="T62" s="290">
        <f t="shared" si="29"/>
        <v>201303.37500000003</v>
      </c>
      <c r="U62" s="291">
        <f t="shared" si="30"/>
        <v>20130.337500000005</v>
      </c>
      <c r="V62" s="268">
        <v>4</v>
      </c>
      <c r="W62" s="292">
        <f t="shared" si="11"/>
        <v>1769.7</v>
      </c>
      <c r="X62" s="293">
        <f t="shared" si="12"/>
        <v>16</v>
      </c>
      <c r="Y62" s="266">
        <f t="shared" si="13"/>
        <v>60391.012500000004</v>
      </c>
      <c r="Z62" s="307">
        <f t="shared" si="31"/>
        <v>16</v>
      </c>
      <c r="AA62" s="308"/>
      <c r="AB62" s="266">
        <f t="shared" si="14"/>
        <v>0</v>
      </c>
      <c r="AC62" s="311"/>
      <c r="AD62" s="309"/>
      <c r="AE62" s="268"/>
      <c r="AF62" s="292">
        <f t="shared" si="15"/>
        <v>0</v>
      </c>
      <c r="AG62" s="292">
        <f t="shared" si="16"/>
        <v>0</v>
      </c>
      <c r="AH62" s="292"/>
      <c r="AI62" s="293"/>
      <c r="AJ62" s="267">
        <f t="shared" si="33"/>
        <v>0</v>
      </c>
      <c r="AK62" s="267">
        <f t="shared" si="17"/>
        <v>0</v>
      </c>
      <c r="AL62" s="267"/>
      <c r="AM62" s="267">
        <f t="shared" si="18"/>
        <v>0</v>
      </c>
      <c r="AN62" s="268"/>
      <c r="AO62" s="268"/>
      <c r="AP62" s="268">
        <f t="shared" si="19"/>
        <v>0</v>
      </c>
      <c r="AQ62" s="268"/>
      <c r="AR62" s="268">
        <f t="shared" si="20"/>
        <v>0</v>
      </c>
      <c r="AS62" s="268"/>
      <c r="AT62" s="292">
        <f t="shared" si="32"/>
        <v>0</v>
      </c>
      <c r="AU62" s="268"/>
      <c r="AV62" s="351">
        <f t="shared" si="21"/>
        <v>283594.42500000005</v>
      </c>
      <c r="AW62" s="354"/>
      <c r="AX62" s="358"/>
    </row>
    <row r="63" spans="1:50" s="209" customFormat="1" ht="45.75" customHeight="1">
      <c r="A63" s="234"/>
      <c r="B63" s="403"/>
      <c r="C63" s="235" t="s">
        <v>388</v>
      </c>
      <c r="D63" s="405"/>
      <c r="E63" s="407"/>
      <c r="F63" s="395"/>
      <c r="G63" s="246">
        <v>5.2</v>
      </c>
      <c r="H63" s="397"/>
      <c r="I63" s="265">
        <f t="shared" si="22"/>
        <v>92024.400000000009</v>
      </c>
      <c r="J63" s="266">
        <f t="shared" si="23"/>
        <v>23006.100000000002</v>
      </c>
      <c r="K63" s="266">
        <f t="shared" si="24"/>
        <v>86272.875000000015</v>
      </c>
      <c r="L63" s="266">
        <f t="shared" si="25"/>
        <v>201303.37500000003</v>
      </c>
      <c r="M63" s="268"/>
      <c r="N63" s="268"/>
      <c r="O63" s="274">
        <v>5</v>
      </c>
      <c r="P63" s="270">
        <f t="shared" si="5"/>
        <v>5</v>
      </c>
      <c r="Q63" s="290">
        <f t="shared" si="26"/>
        <v>0</v>
      </c>
      <c r="R63" s="290">
        <f t="shared" si="27"/>
        <v>0</v>
      </c>
      <c r="S63" s="290">
        <f t="shared" si="28"/>
        <v>62907.304687500007</v>
      </c>
      <c r="T63" s="290">
        <f t="shared" si="29"/>
        <v>62907.304687500007</v>
      </c>
      <c r="U63" s="291">
        <f t="shared" si="30"/>
        <v>6290.7304687500009</v>
      </c>
      <c r="V63" s="268"/>
      <c r="W63" s="292"/>
      <c r="X63" s="293">
        <f t="shared" si="12"/>
        <v>5</v>
      </c>
      <c r="Y63" s="266">
        <f t="shared" si="13"/>
        <v>18872.19140625</v>
      </c>
      <c r="Z63" s="307">
        <f t="shared" si="31"/>
        <v>5</v>
      </c>
      <c r="AA63" s="308"/>
      <c r="AB63" s="266">
        <f t="shared" si="14"/>
        <v>0</v>
      </c>
      <c r="AC63" s="311"/>
      <c r="AD63" s="309"/>
      <c r="AE63" s="268"/>
      <c r="AF63" s="292"/>
      <c r="AG63" s="292"/>
      <c r="AH63" s="292"/>
      <c r="AI63" s="293"/>
      <c r="AJ63" s="267"/>
      <c r="AK63" s="267"/>
      <c r="AL63" s="267"/>
      <c r="AM63" s="267"/>
      <c r="AN63" s="268"/>
      <c r="AO63" s="268"/>
      <c r="AP63" s="268"/>
      <c r="AQ63" s="268"/>
      <c r="AR63" s="268"/>
      <c r="AS63" s="268"/>
      <c r="AT63" s="292"/>
      <c r="AU63" s="268"/>
      <c r="AV63" s="351">
        <f t="shared" si="21"/>
        <v>88070.226562500015</v>
      </c>
      <c r="AW63" s="354"/>
      <c r="AX63" s="358"/>
    </row>
    <row r="64" spans="1:50" s="209" customFormat="1" ht="45.75" customHeight="1">
      <c r="A64" s="234">
        <v>17</v>
      </c>
      <c r="B64" s="247" t="s">
        <v>130</v>
      </c>
      <c r="C64" s="237" t="s">
        <v>131</v>
      </c>
      <c r="D64" s="386" t="s">
        <v>91</v>
      </c>
      <c r="E64" s="386" t="s">
        <v>132</v>
      </c>
      <c r="F64" s="239" t="s">
        <v>133</v>
      </c>
      <c r="G64" s="239">
        <v>4.66</v>
      </c>
      <c r="H64" s="383" t="s">
        <v>134</v>
      </c>
      <c r="I64" s="265">
        <f t="shared" si="22"/>
        <v>82468.02</v>
      </c>
      <c r="J64" s="266">
        <f t="shared" si="23"/>
        <v>20617.005000000001</v>
      </c>
      <c r="K64" s="266">
        <f t="shared" si="24"/>
        <v>77313.768750000003</v>
      </c>
      <c r="L64" s="266">
        <f t="shared" si="25"/>
        <v>180398.79375000001</v>
      </c>
      <c r="M64" s="268"/>
      <c r="N64" s="268">
        <v>8</v>
      </c>
      <c r="O64" s="274">
        <v>9</v>
      </c>
      <c r="P64" s="270">
        <f t="shared" si="5"/>
        <v>17</v>
      </c>
      <c r="Q64" s="290">
        <f t="shared" si="26"/>
        <v>0</v>
      </c>
      <c r="R64" s="290">
        <f t="shared" si="27"/>
        <v>90199.396875000006</v>
      </c>
      <c r="S64" s="290">
        <f t="shared" si="28"/>
        <v>101474.321484375</v>
      </c>
      <c r="T64" s="290">
        <f t="shared" si="29"/>
        <v>191673.71835937502</v>
      </c>
      <c r="U64" s="291">
        <f t="shared" si="30"/>
        <v>19167.371835937502</v>
      </c>
      <c r="V64" s="268"/>
      <c r="W64" s="292">
        <f t="shared" si="11"/>
        <v>0</v>
      </c>
      <c r="X64" s="293">
        <f t="shared" si="12"/>
        <v>17</v>
      </c>
      <c r="Y64" s="266">
        <f t="shared" si="13"/>
        <v>57502.115507812508</v>
      </c>
      <c r="Z64" s="307">
        <f t="shared" si="31"/>
        <v>17</v>
      </c>
      <c r="AA64" s="308">
        <v>30</v>
      </c>
      <c r="AB64" s="266">
        <f t="shared" si="14"/>
        <v>57502.115507812501</v>
      </c>
      <c r="AC64" s="311"/>
      <c r="AD64" s="309">
        <v>5</v>
      </c>
      <c r="AE64" s="268"/>
      <c r="AF64" s="292">
        <f t="shared" si="15"/>
        <v>2212.125</v>
      </c>
      <c r="AG64" s="292">
        <f t="shared" si="16"/>
        <v>0</v>
      </c>
      <c r="AH64" s="292"/>
      <c r="AI64" s="293"/>
      <c r="AJ64" s="267">
        <f t="shared" si="33"/>
        <v>0</v>
      </c>
      <c r="AK64" s="267">
        <f t="shared" si="17"/>
        <v>0</v>
      </c>
      <c r="AL64" s="267"/>
      <c r="AM64" s="267">
        <f t="shared" si="18"/>
        <v>0</v>
      </c>
      <c r="AN64" s="342"/>
      <c r="AO64" s="342"/>
      <c r="AP64" s="268">
        <f t="shared" si="19"/>
        <v>0</v>
      </c>
      <c r="AQ64" s="268"/>
      <c r="AR64" s="268">
        <f t="shared" si="20"/>
        <v>0</v>
      </c>
      <c r="AS64" s="268"/>
      <c r="AT64" s="292">
        <f t="shared" si="32"/>
        <v>0</v>
      </c>
      <c r="AU64" s="268"/>
      <c r="AV64" s="351">
        <f t="shared" si="21"/>
        <v>328057.44621093757</v>
      </c>
      <c r="AW64" s="354"/>
      <c r="AX64" s="358"/>
    </row>
    <row r="65" spans="1:50" s="209" customFormat="1" ht="45.75" customHeight="1">
      <c r="A65" s="234">
        <v>18</v>
      </c>
      <c r="B65" s="247" t="s">
        <v>135</v>
      </c>
      <c r="C65" s="237" t="s">
        <v>136</v>
      </c>
      <c r="D65" s="386" t="s">
        <v>91</v>
      </c>
      <c r="E65" s="386" t="s">
        <v>132</v>
      </c>
      <c r="F65" s="239" t="s">
        <v>133</v>
      </c>
      <c r="G65" s="239">
        <v>4.66</v>
      </c>
      <c r="H65" s="383" t="s">
        <v>134</v>
      </c>
      <c r="I65" s="265">
        <f t="shared" si="22"/>
        <v>82468.02</v>
      </c>
      <c r="J65" s="266">
        <f t="shared" si="23"/>
        <v>20617.005000000001</v>
      </c>
      <c r="K65" s="266">
        <f t="shared" si="24"/>
        <v>77313.768750000003</v>
      </c>
      <c r="L65" s="266">
        <f t="shared" si="25"/>
        <v>180398.79375000001</v>
      </c>
      <c r="M65" s="268"/>
      <c r="N65" s="268">
        <v>17.5</v>
      </c>
      <c r="O65" s="274"/>
      <c r="P65" s="270">
        <f t="shared" si="5"/>
        <v>17.5</v>
      </c>
      <c r="Q65" s="290">
        <f t="shared" si="26"/>
        <v>0</v>
      </c>
      <c r="R65" s="290">
        <f t="shared" si="27"/>
        <v>197311.1806640625</v>
      </c>
      <c r="S65" s="290">
        <f t="shared" si="28"/>
        <v>0</v>
      </c>
      <c r="T65" s="290">
        <f t="shared" si="29"/>
        <v>197311.1806640625</v>
      </c>
      <c r="U65" s="291">
        <f t="shared" si="30"/>
        <v>19731.118066406252</v>
      </c>
      <c r="V65" s="268"/>
      <c r="W65" s="292">
        <f t="shared" si="11"/>
        <v>0</v>
      </c>
      <c r="X65" s="293">
        <f t="shared" si="12"/>
        <v>17.5</v>
      </c>
      <c r="Y65" s="266">
        <f t="shared" si="13"/>
        <v>59193.354199218753</v>
      </c>
      <c r="Z65" s="307">
        <f t="shared" si="31"/>
        <v>17.5</v>
      </c>
      <c r="AA65" s="308">
        <v>30</v>
      </c>
      <c r="AB65" s="266">
        <f t="shared" si="14"/>
        <v>59193.354199218746</v>
      </c>
      <c r="AC65" s="311"/>
      <c r="AD65" s="309">
        <v>5.64</v>
      </c>
      <c r="AE65" s="268"/>
      <c r="AF65" s="292">
        <f t="shared" si="15"/>
        <v>2495.277</v>
      </c>
      <c r="AG65" s="292">
        <f t="shared" si="16"/>
        <v>0</v>
      </c>
      <c r="AH65" s="292"/>
      <c r="AI65" s="293">
        <v>0.5</v>
      </c>
      <c r="AJ65" s="267">
        <f t="shared" si="33"/>
        <v>0</v>
      </c>
      <c r="AK65" s="267">
        <f t="shared" si="17"/>
        <v>5309.0999999999995</v>
      </c>
      <c r="AL65" s="267"/>
      <c r="AM65" s="267">
        <f t="shared" si="18"/>
        <v>0</v>
      </c>
      <c r="AN65" s="342"/>
      <c r="AO65" s="342"/>
      <c r="AP65" s="268">
        <f t="shared" si="19"/>
        <v>0</v>
      </c>
      <c r="AQ65" s="268"/>
      <c r="AR65" s="268">
        <f t="shared" si="20"/>
        <v>0</v>
      </c>
      <c r="AS65" s="268"/>
      <c r="AT65" s="292">
        <f t="shared" si="32"/>
        <v>0</v>
      </c>
      <c r="AU65" s="268"/>
      <c r="AV65" s="351">
        <f t="shared" si="21"/>
        <v>343233.38412890624</v>
      </c>
      <c r="AW65" s="354"/>
      <c r="AX65" s="358"/>
    </row>
    <row r="66" spans="1:50" s="209" customFormat="1" ht="45.75" customHeight="1">
      <c r="A66" s="234">
        <v>19</v>
      </c>
      <c r="B66" s="247" t="s">
        <v>137</v>
      </c>
      <c r="C66" s="235" t="s">
        <v>106</v>
      </c>
      <c r="D66" s="385" t="s">
        <v>91</v>
      </c>
      <c r="E66" s="385" t="s">
        <v>132</v>
      </c>
      <c r="F66" s="236" t="s">
        <v>133</v>
      </c>
      <c r="G66" s="236">
        <v>4.66</v>
      </c>
      <c r="H66" s="383" t="s">
        <v>138</v>
      </c>
      <c r="I66" s="265">
        <f t="shared" si="22"/>
        <v>82468.02</v>
      </c>
      <c r="J66" s="266">
        <f t="shared" si="23"/>
        <v>20617.005000000001</v>
      </c>
      <c r="K66" s="266">
        <f t="shared" si="24"/>
        <v>77313.768750000003</v>
      </c>
      <c r="L66" s="266">
        <f t="shared" si="25"/>
        <v>180398.79375000001</v>
      </c>
      <c r="M66" s="268"/>
      <c r="N66" s="268">
        <v>12</v>
      </c>
      <c r="O66" s="274">
        <v>6</v>
      </c>
      <c r="P66" s="270">
        <f t="shared" si="5"/>
        <v>18</v>
      </c>
      <c r="Q66" s="290">
        <f t="shared" si="26"/>
        <v>0</v>
      </c>
      <c r="R66" s="290">
        <f t="shared" si="27"/>
        <v>135299.09531250002</v>
      </c>
      <c r="S66" s="290">
        <f t="shared" si="28"/>
        <v>67649.547656250012</v>
      </c>
      <c r="T66" s="290">
        <f t="shared" si="29"/>
        <v>202948.64296875003</v>
      </c>
      <c r="U66" s="291">
        <f t="shared" si="30"/>
        <v>20294.864296875006</v>
      </c>
      <c r="V66" s="268"/>
      <c r="W66" s="292">
        <f t="shared" si="11"/>
        <v>0</v>
      </c>
      <c r="X66" s="293">
        <f t="shared" si="12"/>
        <v>18</v>
      </c>
      <c r="Y66" s="266">
        <f t="shared" si="13"/>
        <v>60884.592890625005</v>
      </c>
      <c r="Z66" s="307">
        <f t="shared" si="31"/>
        <v>18</v>
      </c>
      <c r="AA66" s="308">
        <v>30</v>
      </c>
      <c r="AB66" s="266">
        <f t="shared" si="14"/>
        <v>60884.592890624997</v>
      </c>
      <c r="AC66" s="311"/>
      <c r="AD66" s="309">
        <v>5.26</v>
      </c>
      <c r="AE66" s="268"/>
      <c r="AF66" s="292">
        <f t="shared" ref="AF66:AF87" si="34">SUM(17697/16*0.4*AD66)</f>
        <v>2327.1554999999998</v>
      </c>
      <c r="AG66" s="292">
        <f t="shared" ref="AG66:AG87" si="35">SUM(17697/16*0.5*AE66)</f>
        <v>0</v>
      </c>
      <c r="AH66" s="292"/>
      <c r="AI66" s="293">
        <v>0.5</v>
      </c>
      <c r="AJ66" s="267">
        <f t="shared" ref="AJ66:AJ87" si="36">SUM($I$35*AH66)*0.5</f>
        <v>0</v>
      </c>
      <c r="AK66" s="267">
        <f t="shared" ref="AK66:AK87" si="37">SUM($I$35*AI66)*0.6</f>
        <v>5309.0999999999995</v>
      </c>
      <c r="AL66" s="267"/>
      <c r="AM66" s="267">
        <f t="shared" ref="AM66:AM87" si="38">SUM($I$35*AL66)*0.2/100</f>
        <v>0</v>
      </c>
      <c r="AN66" s="268"/>
      <c r="AO66" s="268"/>
      <c r="AP66" s="268">
        <f t="shared" ref="AP66:AP87" si="39">SUM($AM$35*AO66)</f>
        <v>0</v>
      </c>
      <c r="AQ66" s="268"/>
      <c r="AR66" s="268">
        <f t="shared" ref="AR66:AR87" si="40">SUM($I$35*AQ66)</f>
        <v>0</v>
      </c>
      <c r="AS66" s="268"/>
      <c r="AT66" s="292">
        <f t="shared" si="32"/>
        <v>0</v>
      </c>
      <c r="AU66" s="268"/>
      <c r="AV66" s="351">
        <f t="shared" si="21"/>
        <v>352648.94854687504</v>
      </c>
      <c r="AW66" s="354"/>
      <c r="AX66" s="358"/>
    </row>
    <row r="67" spans="1:50" s="209" customFormat="1" ht="45.75" customHeight="1">
      <c r="A67" s="234">
        <v>20</v>
      </c>
      <c r="B67" s="247" t="s">
        <v>139</v>
      </c>
      <c r="C67" s="237" t="s">
        <v>140</v>
      </c>
      <c r="D67" s="386" t="s">
        <v>91</v>
      </c>
      <c r="E67" s="386" t="s">
        <v>141</v>
      </c>
      <c r="F67" s="239" t="s">
        <v>133</v>
      </c>
      <c r="G67" s="239">
        <v>4.74</v>
      </c>
      <c r="H67" s="383" t="s">
        <v>142</v>
      </c>
      <c r="I67" s="265">
        <f t="shared" si="22"/>
        <v>83883.78</v>
      </c>
      <c r="J67" s="266">
        <f t="shared" si="23"/>
        <v>20970.945</v>
      </c>
      <c r="K67" s="266">
        <f t="shared" si="24"/>
        <v>78641.043750000012</v>
      </c>
      <c r="L67" s="266">
        <f t="shared" si="25"/>
        <v>183495.76875000002</v>
      </c>
      <c r="M67" s="268">
        <v>18</v>
      </c>
      <c r="N67" s="268"/>
      <c r="O67" s="274"/>
      <c r="P67" s="270">
        <f t="shared" si="5"/>
        <v>18</v>
      </c>
      <c r="Q67" s="290">
        <f t="shared" si="26"/>
        <v>206432.73984375002</v>
      </c>
      <c r="R67" s="290">
        <f t="shared" si="27"/>
        <v>0</v>
      </c>
      <c r="S67" s="290">
        <f t="shared" si="28"/>
        <v>0</v>
      </c>
      <c r="T67" s="290">
        <f t="shared" si="29"/>
        <v>206432.73984375002</v>
      </c>
      <c r="U67" s="291">
        <f t="shared" si="30"/>
        <v>20643.273984375002</v>
      </c>
      <c r="V67" s="268">
        <v>15</v>
      </c>
      <c r="W67" s="292">
        <f t="shared" si="11"/>
        <v>6636.375</v>
      </c>
      <c r="X67" s="293">
        <f t="shared" si="12"/>
        <v>18</v>
      </c>
      <c r="Y67" s="266">
        <f t="shared" si="13"/>
        <v>61929.821953125007</v>
      </c>
      <c r="Z67" s="307">
        <f t="shared" si="31"/>
        <v>18</v>
      </c>
      <c r="AA67" s="308">
        <v>30</v>
      </c>
      <c r="AB67" s="266">
        <f t="shared" si="14"/>
        <v>61929.821953125014</v>
      </c>
      <c r="AC67" s="311"/>
      <c r="AD67" s="309">
        <v>4.5</v>
      </c>
      <c r="AE67" s="268"/>
      <c r="AF67" s="292">
        <f t="shared" si="34"/>
        <v>1990.9125000000001</v>
      </c>
      <c r="AG67" s="292">
        <f t="shared" si="35"/>
        <v>0</v>
      </c>
      <c r="AH67" s="293">
        <v>0.5</v>
      </c>
      <c r="AI67" s="292"/>
      <c r="AJ67" s="267">
        <f t="shared" si="36"/>
        <v>4424.25</v>
      </c>
      <c r="AK67" s="267">
        <f t="shared" si="37"/>
        <v>0</v>
      </c>
      <c r="AL67" s="267"/>
      <c r="AM67" s="267">
        <f t="shared" si="38"/>
        <v>0</v>
      </c>
      <c r="AN67" s="268"/>
      <c r="AO67" s="268"/>
      <c r="AP67" s="268">
        <f t="shared" si="39"/>
        <v>0</v>
      </c>
      <c r="AQ67" s="268"/>
      <c r="AR67" s="268">
        <f t="shared" si="40"/>
        <v>0</v>
      </c>
      <c r="AS67" s="268"/>
      <c r="AT67" s="292">
        <f t="shared" si="32"/>
        <v>0</v>
      </c>
      <c r="AU67" s="268"/>
      <c r="AV67" s="351">
        <f t="shared" si="21"/>
        <v>363987.19523437502</v>
      </c>
      <c r="AW67" s="354"/>
      <c r="AX67" s="358"/>
    </row>
    <row r="68" spans="1:50" s="207" customFormat="1" ht="45.75" customHeight="1">
      <c r="A68" s="234">
        <v>21</v>
      </c>
      <c r="B68" s="247" t="s">
        <v>143</v>
      </c>
      <c r="C68" s="235" t="s">
        <v>144</v>
      </c>
      <c r="D68" s="385" t="s">
        <v>91</v>
      </c>
      <c r="E68" s="385" t="s">
        <v>132</v>
      </c>
      <c r="F68" s="236" t="s">
        <v>133</v>
      </c>
      <c r="G68" s="236">
        <v>4.66</v>
      </c>
      <c r="H68" s="383" t="s">
        <v>134</v>
      </c>
      <c r="I68" s="265">
        <f t="shared" si="22"/>
        <v>82468.02</v>
      </c>
      <c r="J68" s="266">
        <f t="shared" si="23"/>
        <v>20617.005000000001</v>
      </c>
      <c r="K68" s="266">
        <f t="shared" si="24"/>
        <v>77313.768750000003</v>
      </c>
      <c r="L68" s="266">
        <f t="shared" si="25"/>
        <v>180398.79375000001</v>
      </c>
      <c r="M68" s="267"/>
      <c r="N68" s="268">
        <v>13</v>
      </c>
      <c r="O68" s="271">
        <v>8</v>
      </c>
      <c r="P68" s="270">
        <f t="shared" si="5"/>
        <v>21</v>
      </c>
      <c r="Q68" s="290">
        <f t="shared" si="26"/>
        <v>0</v>
      </c>
      <c r="R68" s="290">
        <f t="shared" si="27"/>
        <v>146574.01992187501</v>
      </c>
      <c r="S68" s="290">
        <f t="shared" si="28"/>
        <v>90199.396875000006</v>
      </c>
      <c r="T68" s="290">
        <f t="shared" si="29"/>
        <v>236773.41679687501</v>
      </c>
      <c r="U68" s="291">
        <f t="shared" si="30"/>
        <v>23677.341679687503</v>
      </c>
      <c r="V68" s="267"/>
      <c r="W68" s="292">
        <f t="shared" si="11"/>
        <v>0</v>
      </c>
      <c r="X68" s="293">
        <f t="shared" si="12"/>
        <v>21</v>
      </c>
      <c r="Y68" s="266">
        <f t="shared" si="13"/>
        <v>71032.025039062501</v>
      </c>
      <c r="Z68" s="307">
        <f t="shared" si="31"/>
        <v>21</v>
      </c>
      <c r="AA68" s="290">
        <v>30</v>
      </c>
      <c r="AB68" s="266">
        <f t="shared" si="14"/>
        <v>71032.025039062501</v>
      </c>
      <c r="AC68" s="265"/>
      <c r="AD68" s="309"/>
      <c r="AE68" s="267"/>
      <c r="AF68" s="292">
        <f t="shared" si="34"/>
        <v>0</v>
      </c>
      <c r="AG68" s="292">
        <f t="shared" si="35"/>
        <v>0</v>
      </c>
      <c r="AH68" s="293"/>
      <c r="AI68" s="293">
        <v>0.5</v>
      </c>
      <c r="AJ68" s="267">
        <f t="shared" si="36"/>
        <v>0</v>
      </c>
      <c r="AK68" s="267">
        <f t="shared" si="37"/>
        <v>5309.0999999999995</v>
      </c>
      <c r="AL68" s="267"/>
      <c r="AM68" s="267">
        <f t="shared" si="38"/>
        <v>0</v>
      </c>
      <c r="AN68" s="267"/>
      <c r="AO68" s="267">
        <v>10</v>
      </c>
      <c r="AP68" s="268">
        <f t="shared" si="39"/>
        <v>30630</v>
      </c>
      <c r="AQ68" s="268"/>
      <c r="AR68" s="268">
        <f t="shared" si="40"/>
        <v>0</v>
      </c>
      <c r="AS68" s="268"/>
      <c r="AT68" s="292">
        <f t="shared" si="32"/>
        <v>0</v>
      </c>
      <c r="AU68" s="267"/>
      <c r="AV68" s="351">
        <f t="shared" si="21"/>
        <v>438453.90855468746</v>
      </c>
      <c r="AW68" s="352"/>
      <c r="AX68" s="356"/>
    </row>
    <row r="69" spans="1:50" s="207" customFormat="1" ht="45.75" customHeight="1">
      <c r="A69" s="234">
        <v>22</v>
      </c>
      <c r="B69" s="237" t="s">
        <v>145</v>
      </c>
      <c r="C69" s="235" t="s">
        <v>86</v>
      </c>
      <c r="D69" s="385" t="s">
        <v>91</v>
      </c>
      <c r="E69" s="385" t="s">
        <v>132</v>
      </c>
      <c r="F69" s="236" t="s">
        <v>133</v>
      </c>
      <c r="G69" s="236">
        <v>4.51</v>
      </c>
      <c r="H69" s="389" t="s">
        <v>146</v>
      </c>
      <c r="I69" s="265">
        <f t="shared" si="22"/>
        <v>79813.47</v>
      </c>
      <c r="J69" s="266">
        <f t="shared" si="23"/>
        <v>19953.3675</v>
      </c>
      <c r="K69" s="266">
        <f t="shared" si="24"/>
        <v>74825.128124999988</v>
      </c>
      <c r="L69" s="266">
        <f t="shared" si="25"/>
        <v>174591.96562499998</v>
      </c>
      <c r="M69" s="267">
        <v>6</v>
      </c>
      <c r="N69" s="268">
        <v>10.5</v>
      </c>
      <c r="O69" s="271">
        <v>6</v>
      </c>
      <c r="P69" s="270">
        <f t="shared" si="5"/>
        <v>22.5</v>
      </c>
      <c r="Q69" s="290">
        <f t="shared" si="26"/>
        <v>65471.987109374997</v>
      </c>
      <c r="R69" s="290">
        <f t="shared" si="27"/>
        <v>114575.97744140624</v>
      </c>
      <c r="S69" s="290">
        <f t="shared" si="28"/>
        <v>65471.987109374997</v>
      </c>
      <c r="T69" s="290">
        <f t="shared" si="29"/>
        <v>245519.95166015625</v>
      </c>
      <c r="U69" s="291">
        <f t="shared" si="30"/>
        <v>24551.995166015626</v>
      </c>
      <c r="V69" s="267">
        <v>6</v>
      </c>
      <c r="W69" s="292">
        <f t="shared" si="11"/>
        <v>2654.55</v>
      </c>
      <c r="X69" s="293">
        <f t="shared" si="12"/>
        <v>22.5</v>
      </c>
      <c r="Y69" s="266">
        <f t="shared" si="13"/>
        <v>73655.985498046866</v>
      </c>
      <c r="Z69" s="307">
        <f t="shared" si="31"/>
        <v>22.5</v>
      </c>
      <c r="AA69" s="290">
        <v>30</v>
      </c>
      <c r="AB69" s="266">
        <f t="shared" si="14"/>
        <v>73655.985498046866</v>
      </c>
      <c r="AC69" s="265"/>
      <c r="AD69" s="309"/>
      <c r="AE69" s="267"/>
      <c r="AF69" s="292">
        <f t="shared" si="34"/>
        <v>0</v>
      </c>
      <c r="AG69" s="292">
        <f t="shared" si="35"/>
        <v>0</v>
      </c>
      <c r="AH69" s="293"/>
      <c r="AI69" s="292"/>
      <c r="AJ69" s="267">
        <f t="shared" si="36"/>
        <v>0</v>
      </c>
      <c r="AK69" s="267">
        <f t="shared" si="37"/>
        <v>0</v>
      </c>
      <c r="AL69" s="267"/>
      <c r="AM69" s="267">
        <f t="shared" si="38"/>
        <v>0</v>
      </c>
      <c r="AN69" s="267"/>
      <c r="AO69" s="267"/>
      <c r="AP69" s="268">
        <f t="shared" si="39"/>
        <v>0</v>
      </c>
      <c r="AQ69" s="268">
        <v>1</v>
      </c>
      <c r="AR69" s="268">
        <f t="shared" si="40"/>
        <v>17697</v>
      </c>
      <c r="AS69" s="268"/>
      <c r="AT69" s="292">
        <f t="shared" si="32"/>
        <v>0</v>
      </c>
      <c r="AU69" s="267"/>
      <c r="AV69" s="351">
        <f t="shared" si="21"/>
        <v>437735.46782226558</v>
      </c>
      <c r="AW69" s="352"/>
      <c r="AX69" s="356"/>
    </row>
    <row r="70" spans="1:50" s="209" customFormat="1" ht="45.75" customHeight="1">
      <c r="A70" s="359">
        <v>23</v>
      </c>
      <c r="B70" s="243" t="s">
        <v>147</v>
      </c>
      <c r="C70" s="235" t="s">
        <v>90</v>
      </c>
      <c r="D70" s="386" t="s">
        <v>91</v>
      </c>
      <c r="E70" s="385" t="s">
        <v>132</v>
      </c>
      <c r="F70" s="236" t="s">
        <v>133</v>
      </c>
      <c r="G70" s="236">
        <v>4.4400000000000004</v>
      </c>
      <c r="H70" s="389" t="s">
        <v>148</v>
      </c>
      <c r="I70" s="265">
        <f t="shared" si="22"/>
        <v>78574.680000000008</v>
      </c>
      <c r="J70" s="266">
        <f t="shared" si="23"/>
        <v>19643.670000000002</v>
      </c>
      <c r="K70" s="266">
        <f t="shared" si="24"/>
        <v>73663.762500000012</v>
      </c>
      <c r="L70" s="266">
        <f t="shared" si="25"/>
        <v>171882.11250000002</v>
      </c>
      <c r="M70" s="268"/>
      <c r="N70" s="268">
        <v>12</v>
      </c>
      <c r="O70" s="274">
        <v>4</v>
      </c>
      <c r="P70" s="270">
        <f t="shared" si="5"/>
        <v>16</v>
      </c>
      <c r="Q70" s="290">
        <f t="shared" si="26"/>
        <v>0</v>
      </c>
      <c r="R70" s="290">
        <f t="shared" si="27"/>
        <v>128911.58437500001</v>
      </c>
      <c r="S70" s="290">
        <f t="shared" si="28"/>
        <v>42970.528125000004</v>
      </c>
      <c r="T70" s="290">
        <f t="shared" si="29"/>
        <v>171882.11250000002</v>
      </c>
      <c r="U70" s="291">
        <f t="shared" si="30"/>
        <v>17188.211250000004</v>
      </c>
      <c r="V70" s="268">
        <v>10</v>
      </c>
      <c r="W70" s="292">
        <f t="shared" si="11"/>
        <v>4424.25</v>
      </c>
      <c r="X70" s="293">
        <f t="shared" si="12"/>
        <v>16</v>
      </c>
      <c r="Y70" s="266">
        <f t="shared" si="13"/>
        <v>51564.633750000001</v>
      </c>
      <c r="Z70" s="307">
        <f t="shared" si="31"/>
        <v>16</v>
      </c>
      <c r="AA70" s="308">
        <v>30</v>
      </c>
      <c r="AB70" s="266">
        <f t="shared" si="14"/>
        <v>51564.633750000008</v>
      </c>
      <c r="AC70" s="311"/>
      <c r="AD70" s="309"/>
      <c r="AE70" s="268">
        <v>6</v>
      </c>
      <c r="AF70" s="292">
        <f t="shared" si="34"/>
        <v>0</v>
      </c>
      <c r="AG70" s="292">
        <f t="shared" si="35"/>
        <v>3318.1875</v>
      </c>
      <c r="AH70" s="292"/>
      <c r="AI70" s="293">
        <v>0.5</v>
      </c>
      <c r="AJ70" s="267">
        <f t="shared" si="36"/>
        <v>0</v>
      </c>
      <c r="AK70" s="267">
        <f t="shared" si="37"/>
        <v>5309.0999999999995</v>
      </c>
      <c r="AL70" s="267"/>
      <c r="AM70" s="267">
        <f t="shared" si="38"/>
        <v>0</v>
      </c>
      <c r="AN70" s="268"/>
      <c r="AO70" s="268">
        <v>10</v>
      </c>
      <c r="AP70" s="268">
        <f t="shared" si="39"/>
        <v>30630</v>
      </c>
      <c r="AQ70" s="268"/>
      <c r="AR70" s="268">
        <f t="shared" si="40"/>
        <v>0</v>
      </c>
      <c r="AS70" s="268"/>
      <c r="AT70" s="292">
        <f t="shared" si="32"/>
        <v>0</v>
      </c>
      <c r="AU70" s="268"/>
      <c r="AV70" s="351">
        <f t="shared" si="21"/>
        <v>335881.12875000003</v>
      </c>
      <c r="AW70" s="354"/>
      <c r="AX70" s="358"/>
    </row>
    <row r="71" spans="1:50" s="207" customFormat="1" ht="45.75" customHeight="1">
      <c r="A71" s="360">
        <v>24</v>
      </c>
      <c r="B71" s="237" t="s">
        <v>149</v>
      </c>
      <c r="C71" s="235" t="s">
        <v>103</v>
      </c>
      <c r="D71" s="385" t="s">
        <v>91</v>
      </c>
      <c r="E71" s="385" t="s">
        <v>132</v>
      </c>
      <c r="F71" s="236" t="s">
        <v>133</v>
      </c>
      <c r="G71" s="236">
        <v>5.16</v>
      </c>
      <c r="H71" s="383" t="s">
        <v>150</v>
      </c>
      <c r="I71" s="265">
        <f t="shared" si="22"/>
        <v>91316.52</v>
      </c>
      <c r="J71" s="266">
        <f t="shared" si="23"/>
        <v>22829.13</v>
      </c>
      <c r="K71" s="266">
        <f t="shared" si="24"/>
        <v>85609.237500000003</v>
      </c>
      <c r="L71" s="266">
        <f t="shared" si="25"/>
        <v>199754.88750000001</v>
      </c>
      <c r="M71" s="267">
        <v>18</v>
      </c>
      <c r="N71" s="268"/>
      <c r="O71" s="271"/>
      <c r="P71" s="270">
        <f t="shared" si="5"/>
        <v>18</v>
      </c>
      <c r="Q71" s="290">
        <f t="shared" si="26"/>
        <v>224724.24843750001</v>
      </c>
      <c r="R71" s="290">
        <f t="shared" si="27"/>
        <v>0</v>
      </c>
      <c r="S71" s="290">
        <f t="shared" si="28"/>
        <v>0</v>
      </c>
      <c r="T71" s="290">
        <f t="shared" si="29"/>
        <v>224724.24843750001</v>
      </c>
      <c r="U71" s="291">
        <f t="shared" si="30"/>
        <v>22472.424843750003</v>
      </c>
      <c r="V71" s="267"/>
      <c r="W71" s="292">
        <f t="shared" si="11"/>
        <v>0</v>
      </c>
      <c r="X71" s="293">
        <f t="shared" si="12"/>
        <v>18</v>
      </c>
      <c r="Y71" s="266">
        <f t="shared" si="13"/>
        <v>67417.274531250005</v>
      </c>
      <c r="Z71" s="307">
        <f t="shared" si="31"/>
        <v>18</v>
      </c>
      <c r="AA71" s="308">
        <v>30</v>
      </c>
      <c r="AB71" s="266">
        <f t="shared" si="14"/>
        <v>67417.274531250005</v>
      </c>
      <c r="AC71" s="265"/>
      <c r="AD71" s="309">
        <v>18</v>
      </c>
      <c r="AE71" s="267"/>
      <c r="AF71" s="292">
        <f t="shared" si="34"/>
        <v>7963.6500000000005</v>
      </c>
      <c r="AG71" s="292">
        <f t="shared" si="35"/>
        <v>0</v>
      </c>
      <c r="AH71" s="293">
        <v>1</v>
      </c>
      <c r="AI71" s="293"/>
      <c r="AJ71" s="267">
        <f t="shared" si="36"/>
        <v>8848.5</v>
      </c>
      <c r="AK71" s="267">
        <f t="shared" si="37"/>
        <v>0</v>
      </c>
      <c r="AL71" s="267"/>
      <c r="AM71" s="267">
        <f t="shared" si="38"/>
        <v>0</v>
      </c>
      <c r="AN71" s="267"/>
      <c r="AO71" s="267"/>
      <c r="AP71" s="268">
        <f t="shared" si="39"/>
        <v>0</v>
      </c>
      <c r="AQ71" s="268"/>
      <c r="AR71" s="268">
        <f t="shared" si="40"/>
        <v>0</v>
      </c>
      <c r="AS71" s="268"/>
      <c r="AT71" s="292">
        <f t="shared" si="32"/>
        <v>0</v>
      </c>
      <c r="AU71" s="267"/>
      <c r="AV71" s="351">
        <f t="shared" si="21"/>
        <v>398843.37234375003</v>
      </c>
      <c r="AW71" s="352"/>
      <c r="AX71" s="356"/>
    </row>
    <row r="72" spans="1:50" s="207" customFormat="1" ht="45.75" customHeight="1">
      <c r="A72" s="359">
        <v>25</v>
      </c>
      <c r="B72" s="237" t="s">
        <v>151</v>
      </c>
      <c r="C72" s="237" t="s">
        <v>24</v>
      </c>
      <c r="D72" s="386" t="s">
        <v>91</v>
      </c>
      <c r="E72" s="385" t="s">
        <v>152</v>
      </c>
      <c r="F72" s="238" t="s">
        <v>133</v>
      </c>
      <c r="G72" s="239">
        <v>5.16</v>
      </c>
      <c r="H72" s="383" t="s">
        <v>153</v>
      </c>
      <c r="I72" s="265">
        <f t="shared" si="22"/>
        <v>91316.52</v>
      </c>
      <c r="J72" s="266">
        <f t="shared" si="23"/>
        <v>22829.13</v>
      </c>
      <c r="K72" s="266">
        <f t="shared" si="24"/>
        <v>85609.237500000003</v>
      </c>
      <c r="L72" s="266">
        <f t="shared" si="25"/>
        <v>199754.88750000001</v>
      </c>
      <c r="M72" s="267"/>
      <c r="N72" s="268">
        <v>3</v>
      </c>
      <c r="O72" s="271">
        <v>6</v>
      </c>
      <c r="P72" s="270">
        <f t="shared" si="5"/>
        <v>9</v>
      </c>
      <c r="Q72" s="290">
        <f t="shared" si="26"/>
        <v>0</v>
      </c>
      <c r="R72" s="290">
        <f t="shared" si="27"/>
        <v>37454.041406250006</v>
      </c>
      <c r="S72" s="290">
        <f t="shared" si="28"/>
        <v>74908.082812500012</v>
      </c>
      <c r="T72" s="290">
        <f t="shared" si="29"/>
        <v>112362.12421875002</v>
      </c>
      <c r="U72" s="291">
        <f t="shared" si="30"/>
        <v>11236.212421875003</v>
      </c>
      <c r="V72" s="267"/>
      <c r="W72" s="292">
        <f t="shared" si="11"/>
        <v>0</v>
      </c>
      <c r="X72" s="293">
        <f t="shared" si="12"/>
        <v>9</v>
      </c>
      <c r="Y72" s="266">
        <f t="shared" si="13"/>
        <v>33708.637265625002</v>
      </c>
      <c r="Z72" s="307">
        <f t="shared" si="31"/>
        <v>9</v>
      </c>
      <c r="AA72" s="290"/>
      <c r="AB72" s="266">
        <f t="shared" si="14"/>
        <v>0</v>
      </c>
      <c r="AC72" s="265"/>
      <c r="AD72" s="309"/>
      <c r="AE72" s="267"/>
      <c r="AF72" s="292">
        <f t="shared" si="34"/>
        <v>0</v>
      </c>
      <c r="AG72" s="292">
        <f t="shared" si="35"/>
        <v>0</v>
      </c>
      <c r="AH72" s="293"/>
      <c r="AI72" s="292"/>
      <c r="AJ72" s="267">
        <f t="shared" si="36"/>
        <v>0</v>
      </c>
      <c r="AK72" s="267">
        <f t="shared" si="37"/>
        <v>0</v>
      </c>
      <c r="AL72" s="267"/>
      <c r="AM72" s="267">
        <f t="shared" si="38"/>
        <v>0</v>
      </c>
      <c r="AN72" s="267"/>
      <c r="AO72" s="267"/>
      <c r="AP72" s="268">
        <f t="shared" si="39"/>
        <v>0</v>
      </c>
      <c r="AQ72" s="268"/>
      <c r="AR72" s="268">
        <f t="shared" si="40"/>
        <v>0</v>
      </c>
      <c r="AS72" s="268"/>
      <c r="AT72" s="292">
        <f t="shared" si="32"/>
        <v>0</v>
      </c>
      <c r="AU72" s="267"/>
      <c r="AV72" s="351">
        <f t="shared" si="21"/>
        <v>157306.97390625003</v>
      </c>
      <c r="AW72" s="352"/>
      <c r="AX72" s="356"/>
    </row>
    <row r="73" spans="1:50" s="207" customFormat="1" ht="45.75" customHeight="1">
      <c r="A73" s="359">
        <v>26</v>
      </c>
      <c r="B73" s="237" t="s">
        <v>143</v>
      </c>
      <c r="C73" s="235" t="s">
        <v>154</v>
      </c>
      <c r="D73" s="385" t="s">
        <v>91</v>
      </c>
      <c r="E73" s="385" t="s">
        <v>155</v>
      </c>
      <c r="F73" s="236" t="s">
        <v>156</v>
      </c>
      <c r="G73" s="236">
        <v>4.2699999999999996</v>
      </c>
      <c r="H73" s="383" t="s">
        <v>134</v>
      </c>
      <c r="I73" s="265">
        <f t="shared" si="22"/>
        <v>75566.189999999988</v>
      </c>
      <c r="J73" s="266">
        <f t="shared" si="23"/>
        <v>18891.547499999997</v>
      </c>
      <c r="K73" s="266">
        <f t="shared" si="24"/>
        <v>70843.303124999991</v>
      </c>
      <c r="L73" s="266">
        <f t="shared" si="25"/>
        <v>165301.04062499997</v>
      </c>
      <c r="M73" s="267"/>
      <c r="N73" s="268"/>
      <c r="O73" s="271">
        <v>4</v>
      </c>
      <c r="P73" s="270">
        <f t="shared" si="5"/>
        <v>4</v>
      </c>
      <c r="Q73" s="290">
        <f t="shared" si="26"/>
        <v>0</v>
      </c>
      <c r="R73" s="290">
        <f t="shared" si="27"/>
        <v>0</v>
      </c>
      <c r="S73" s="290">
        <f t="shared" si="28"/>
        <v>41325.260156249991</v>
      </c>
      <c r="T73" s="290">
        <f t="shared" si="29"/>
        <v>41325.260156249991</v>
      </c>
      <c r="U73" s="291">
        <f t="shared" si="30"/>
        <v>4132.5260156249997</v>
      </c>
      <c r="V73" s="267"/>
      <c r="W73" s="292">
        <f t="shared" si="11"/>
        <v>0</v>
      </c>
      <c r="X73" s="293">
        <f t="shared" si="12"/>
        <v>4</v>
      </c>
      <c r="Y73" s="266">
        <f t="shared" si="13"/>
        <v>12397.578046874996</v>
      </c>
      <c r="Z73" s="307">
        <f t="shared" si="31"/>
        <v>4</v>
      </c>
      <c r="AA73" s="308"/>
      <c r="AB73" s="266">
        <f t="shared" si="14"/>
        <v>0</v>
      </c>
      <c r="AC73" s="265"/>
      <c r="AD73" s="309"/>
      <c r="AE73" s="267"/>
      <c r="AF73" s="292">
        <f t="shared" si="34"/>
        <v>0</v>
      </c>
      <c r="AG73" s="292">
        <f t="shared" si="35"/>
        <v>0</v>
      </c>
      <c r="AH73" s="292"/>
      <c r="AI73" s="292"/>
      <c r="AJ73" s="267">
        <f t="shared" si="36"/>
        <v>0</v>
      </c>
      <c r="AK73" s="267">
        <f t="shared" si="37"/>
        <v>0</v>
      </c>
      <c r="AL73" s="267"/>
      <c r="AM73" s="267">
        <f t="shared" si="38"/>
        <v>0</v>
      </c>
      <c r="AN73" s="267"/>
      <c r="AO73" s="267"/>
      <c r="AP73" s="268">
        <f t="shared" si="39"/>
        <v>0</v>
      </c>
      <c r="AQ73" s="268"/>
      <c r="AR73" s="268">
        <f t="shared" si="40"/>
        <v>0</v>
      </c>
      <c r="AS73" s="268"/>
      <c r="AT73" s="292">
        <f t="shared" si="32"/>
        <v>0</v>
      </c>
      <c r="AU73" s="267"/>
      <c r="AV73" s="351">
        <f t="shared" si="21"/>
        <v>57855.364218749986</v>
      </c>
      <c r="AW73" s="352"/>
      <c r="AX73" s="356"/>
    </row>
    <row r="74" spans="1:50" s="207" customFormat="1" ht="45.75" customHeight="1">
      <c r="A74" s="360">
        <v>27</v>
      </c>
      <c r="B74" s="237" t="s">
        <v>157</v>
      </c>
      <c r="C74" s="235" t="s">
        <v>103</v>
      </c>
      <c r="D74" s="385" t="s">
        <v>91</v>
      </c>
      <c r="E74" s="385" t="s">
        <v>155</v>
      </c>
      <c r="F74" s="236" t="s">
        <v>156</v>
      </c>
      <c r="G74" s="236">
        <v>4.0999999999999996</v>
      </c>
      <c r="H74" s="391" t="s">
        <v>158</v>
      </c>
      <c r="I74" s="265">
        <f t="shared" si="22"/>
        <v>72557.7</v>
      </c>
      <c r="J74" s="266">
        <f t="shared" si="23"/>
        <v>18139.424999999999</v>
      </c>
      <c r="K74" s="266">
        <f t="shared" si="24"/>
        <v>68022.84375</v>
      </c>
      <c r="L74" s="266">
        <f t="shared" si="25"/>
        <v>158719.96875</v>
      </c>
      <c r="M74" s="267">
        <v>17</v>
      </c>
      <c r="N74" s="268"/>
      <c r="O74" s="271"/>
      <c r="P74" s="270">
        <f t="shared" si="5"/>
        <v>17</v>
      </c>
      <c r="Q74" s="290">
        <f t="shared" si="26"/>
        <v>168639.966796875</v>
      </c>
      <c r="R74" s="290">
        <f t="shared" si="27"/>
        <v>0</v>
      </c>
      <c r="S74" s="290">
        <f t="shared" si="28"/>
        <v>0</v>
      </c>
      <c r="T74" s="290">
        <f t="shared" si="29"/>
        <v>168639.966796875</v>
      </c>
      <c r="U74" s="291">
        <f t="shared" si="30"/>
        <v>16863.996679687501</v>
      </c>
      <c r="V74" s="267"/>
      <c r="W74" s="292">
        <f t="shared" si="11"/>
        <v>0</v>
      </c>
      <c r="X74" s="293">
        <f t="shared" si="12"/>
        <v>17</v>
      </c>
      <c r="Y74" s="266">
        <f t="shared" si="13"/>
        <v>50591.990039062497</v>
      </c>
      <c r="Z74" s="307">
        <f t="shared" si="31"/>
        <v>17</v>
      </c>
      <c r="AA74" s="308"/>
      <c r="AB74" s="266">
        <f t="shared" si="14"/>
        <v>0</v>
      </c>
      <c r="AC74" s="265"/>
      <c r="AD74" s="309">
        <v>17</v>
      </c>
      <c r="AE74" s="267"/>
      <c r="AF74" s="292">
        <f t="shared" si="34"/>
        <v>7521.2250000000004</v>
      </c>
      <c r="AG74" s="292">
        <f t="shared" si="35"/>
        <v>0</v>
      </c>
      <c r="AH74" s="293">
        <v>1</v>
      </c>
      <c r="AI74" s="293"/>
      <c r="AJ74" s="267">
        <f t="shared" si="36"/>
        <v>8848.5</v>
      </c>
      <c r="AK74" s="267">
        <f t="shared" si="37"/>
        <v>0</v>
      </c>
      <c r="AL74" s="267"/>
      <c r="AM74" s="267">
        <f t="shared" si="38"/>
        <v>0</v>
      </c>
      <c r="AN74" s="267"/>
      <c r="AO74" s="267"/>
      <c r="AP74" s="268">
        <f t="shared" si="39"/>
        <v>0</v>
      </c>
      <c r="AQ74" s="268"/>
      <c r="AR74" s="268">
        <f t="shared" si="40"/>
        <v>0</v>
      </c>
      <c r="AS74" s="268"/>
      <c r="AT74" s="292">
        <f t="shared" si="32"/>
        <v>0</v>
      </c>
      <c r="AU74" s="267"/>
      <c r="AV74" s="351">
        <f t="shared" si="21"/>
        <v>252465.67851562498</v>
      </c>
      <c r="AW74" s="352"/>
      <c r="AX74" s="356"/>
    </row>
    <row r="75" spans="1:50" s="207" customFormat="1" ht="45.75" customHeight="1">
      <c r="A75" s="234">
        <v>28</v>
      </c>
      <c r="B75" s="237" t="s">
        <v>159</v>
      </c>
      <c r="C75" s="237" t="s">
        <v>126</v>
      </c>
      <c r="D75" s="386" t="s">
        <v>91</v>
      </c>
      <c r="E75" s="386" t="s">
        <v>155</v>
      </c>
      <c r="F75" s="239" t="s">
        <v>156</v>
      </c>
      <c r="G75" s="239">
        <v>4.2699999999999996</v>
      </c>
      <c r="H75" s="383" t="s">
        <v>134</v>
      </c>
      <c r="I75" s="265">
        <f t="shared" si="22"/>
        <v>75566.189999999988</v>
      </c>
      <c r="J75" s="266">
        <f t="shared" si="23"/>
        <v>18891.547499999997</v>
      </c>
      <c r="K75" s="266">
        <f t="shared" si="24"/>
        <v>70843.303124999991</v>
      </c>
      <c r="L75" s="266">
        <f t="shared" si="25"/>
        <v>165301.04062499997</v>
      </c>
      <c r="M75" s="267"/>
      <c r="N75" s="268">
        <v>10</v>
      </c>
      <c r="O75" s="271">
        <v>6</v>
      </c>
      <c r="P75" s="270">
        <f t="shared" si="5"/>
        <v>16</v>
      </c>
      <c r="Q75" s="290">
        <f t="shared" si="26"/>
        <v>0</v>
      </c>
      <c r="R75" s="290">
        <f t="shared" si="27"/>
        <v>103313.15039062497</v>
      </c>
      <c r="S75" s="290">
        <f t="shared" si="28"/>
        <v>61987.890234374987</v>
      </c>
      <c r="T75" s="290">
        <f t="shared" si="29"/>
        <v>165301.04062499997</v>
      </c>
      <c r="U75" s="291">
        <f t="shared" si="30"/>
        <v>16530.104062499999</v>
      </c>
      <c r="V75" s="267"/>
      <c r="W75" s="292">
        <f t="shared" si="11"/>
        <v>0</v>
      </c>
      <c r="X75" s="293">
        <f t="shared" si="12"/>
        <v>16</v>
      </c>
      <c r="Y75" s="266">
        <f t="shared" si="13"/>
        <v>49590.312187499985</v>
      </c>
      <c r="Z75" s="307">
        <f t="shared" si="31"/>
        <v>16</v>
      </c>
      <c r="AA75" s="308">
        <v>35</v>
      </c>
      <c r="AB75" s="266">
        <f t="shared" si="14"/>
        <v>57855.364218749994</v>
      </c>
      <c r="AC75" s="266"/>
      <c r="AD75" s="309">
        <v>2.75</v>
      </c>
      <c r="AE75" s="267"/>
      <c r="AF75" s="292">
        <f t="shared" si="34"/>
        <v>1216.66875</v>
      </c>
      <c r="AG75" s="292">
        <f t="shared" si="35"/>
        <v>0</v>
      </c>
      <c r="AH75" s="292"/>
      <c r="AI75" s="293"/>
      <c r="AJ75" s="267">
        <f t="shared" si="36"/>
        <v>0</v>
      </c>
      <c r="AK75" s="267">
        <f t="shared" si="37"/>
        <v>0</v>
      </c>
      <c r="AL75" s="267"/>
      <c r="AM75" s="267">
        <f t="shared" si="38"/>
        <v>0</v>
      </c>
      <c r="AN75" s="267"/>
      <c r="AO75" s="267"/>
      <c r="AP75" s="268">
        <f t="shared" si="39"/>
        <v>0</v>
      </c>
      <c r="AQ75" s="268"/>
      <c r="AR75" s="268">
        <f t="shared" si="40"/>
        <v>0</v>
      </c>
      <c r="AS75" s="268"/>
      <c r="AT75" s="292">
        <f t="shared" si="32"/>
        <v>0</v>
      </c>
      <c r="AU75" s="267"/>
      <c r="AV75" s="351">
        <f t="shared" si="21"/>
        <v>290493.48984374997</v>
      </c>
      <c r="AW75" s="352"/>
      <c r="AX75" s="356"/>
    </row>
    <row r="76" spans="1:50" s="207" customFormat="1" ht="45.75" customHeight="1">
      <c r="A76" s="234">
        <v>30</v>
      </c>
      <c r="B76" s="237" t="s">
        <v>122</v>
      </c>
      <c r="C76" s="235" t="s">
        <v>154</v>
      </c>
      <c r="D76" s="385" t="s">
        <v>91</v>
      </c>
      <c r="E76" s="386" t="s">
        <v>155</v>
      </c>
      <c r="F76" s="239" t="s">
        <v>156</v>
      </c>
      <c r="G76" s="239">
        <v>4.2699999999999996</v>
      </c>
      <c r="H76" s="383" t="s">
        <v>138</v>
      </c>
      <c r="I76" s="265">
        <f t="shared" si="22"/>
        <v>75566.189999999988</v>
      </c>
      <c r="J76" s="266">
        <f t="shared" si="23"/>
        <v>18891.547499999997</v>
      </c>
      <c r="K76" s="266">
        <f t="shared" si="24"/>
        <v>70843.303124999991</v>
      </c>
      <c r="L76" s="266">
        <f t="shared" si="25"/>
        <v>165301.04062499997</v>
      </c>
      <c r="M76" s="267">
        <v>1</v>
      </c>
      <c r="N76" s="268">
        <v>2.5</v>
      </c>
      <c r="O76" s="271">
        <v>4</v>
      </c>
      <c r="P76" s="270">
        <f t="shared" si="5"/>
        <v>7.5</v>
      </c>
      <c r="Q76" s="290">
        <f t="shared" si="26"/>
        <v>10331.315039062498</v>
      </c>
      <c r="R76" s="290">
        <f t="shared" si="27"/>
        <v>25828.287597656243</v>
      </c>
      <c r="S76" s="290">
        <f t="shared" si="28"/>
        <v>41325.260156249991</v>
      </c>
      <c r="T76" s="290">
        <f t="shared" si="29"/>
        <v>77484.862792968735</v>
      </c>
      <c r="U76" s="291">
        <f t="shared" si="30"/>
        <v>7748.4862792968743</v>
      </c>
      <c r="V76" s="267">
        <v>1</v>
      </c>
      <c r="W76" s="292">
        <f t="shared" si="11"/>
        <v>442.42500000000001</v>
      </c>
      <c r="X76" s="293">
        <f t="shared" si="12"/>
        <v>7.5</v>
      </c>
      <c r="Y76" s="266">
        <f t="shared" si="13"/>
        <v>23245.458837890619</v>
      </c>
      <c r="Z76" s="307">
        <f t="shared" si="31"/>
        <v>7.5</v>
      </c>
      <c r="AA76" s="308"/>
      <c r="AB76" s="266">
        <f t="shared" si="14"/>
        <v>0</v>
      </c>
      <c r="AC76" s="266"/>
      <c r="AD76" s="309"/>
      <c r="AE76" s="267"/>
      <c r="AF76" s="292">
        <f t="shared" si="34"/>
        <v>0</v>
      </c>
      <c r="AG76" s="292">
        <f t="shared" si="35"/>
        <v>0</v>
      </c>
      <c r="AH76" s="292"/>
      <c r="AI76" s="292"/>
      <c r="AJ76" s="267">
        <f t="shared" si="36"/>
        <v>0</v>
      </c>
      <c r="AK76" s="267">
        <f t="shared" si="37"/>
        <v>0</v>
      </c>
      <c r="AL76" s="267"/>
      <c r="AM76" s="267">
        <f t="shared" si="38"/>
        <v>0</v>
      </c>
      <c r="AN76" s="267"/>
      <c r="AO76" s="267"/>
      <c r="AP76" s="268">
        <f t="shared" si="39"/>
        <v>0</v>
      </c>
      <c r="AQ76" s="268"/>
      <c r="AR76" s="268">
        <f t="shared" si="40"/>
        <v>0</v>
      </c>
      <c r="AS76" s="268"/>
      <c r="AT76" s="292">
        <f t="shared" si="32"/>
        <v>0</v>
      </c>
      <c r="AU76" s="267"/>
      <c r="AV76" s="351">
        <f t="shared" si="21"/>
        <v>108921.23291015624</v>
      </c>
      <c r="AW76" s="352"/>
      <c r="AX76" s="356"/>
    </row>
    <row r="77" spans="1:50" s="207" customFormat="1" ht="45.75" customHeight="1">
      <c r="A77" s="234">
        <v>31</v>
      </c>
      <c r="B77" s="237" t="s">
        <v>160</v>
      </c>
      <c r="C77" s="235" t="s">
        <v>99</v>
      </c>
      <c r="D77" s="385" t="s">
        <v>91</v>
      </c>
      <c r="E77" s="386" t="s">
        <v>155</v>
      </c>
      <c r="F77" s="238" t="s">
        <v>156</v>
      </c>
      <c r="G77" s="239">
        <v>3.73</v>
      </c>
      <c r="H77" s="233">
        <v>17.11</v>
      </c>
      <c r="I77" s="265">
        <f t="shared" si="22"/>
        <v>66009.81</v>
      </c>
      <c r="J77" s="266">
        <f t="shared" si="23"/>
        <v>16502.452499999999</v>
      </c>
      <c r="K77" s="266">
        <f t="shared" si="24"/>
        <v>61884.196874999994</v>
      </c>
      <c r="L77" s="266">
        <f t="shared" si="25"/>
        <v>144396.45937500001</v>
      </c>
      <c r="M77" s="267"/>
      <c r="N77" s="268">
        <v>5</v>
      </c>
      <c r="O77" s="271">
        <v>5</v>
      </c>
      <c r="P77" s="270">
        <f t="shared" si="5"/>
        <v>10</v>
      </c>
      <c r="Q77" s="290">
        <f t="shared" si="26"/>
        <v>0</v>
      </c>
      <c r="R77" s="290">
        <f t="shared" si="27"/>
        <v>45123.8935546875</v>
      </c>
      <c r="S77" s="290">
        <f t="shared" si="28"/>
        <v>45123.8935546875</v>
      </c>
      <c r="T77" s="290">
        <f t="shared" si="29"/>
        <v>90247.787109375</v>
      </c>
      <c r="U77" s="291">
        <f t="shared" si="30"/>
        <v>9024.7787109375004</v>
      </c>
      <c r="V77" s="267"/>
      <c r="W77" s="292">
        <f t="shared" si="11"/>
        <v>0</v>
      </c>
      <c r="X77" s="293">
        <f t="shared" si="12"/>
        <v>10</v>
      </c>
      <c r="Y77" s="266">
        <f t="shared" si="13"/>
        <v>27074.336132812499</v>
      </c>
      <c r="Z77" s="307">
        <f t="shared" si="31"/>
        <v>10</v>
      </c>
      <c r="AA77" s="308"/>
      <c r="AB77" s="266">
        <f t="shared" si="14"/>
        <v>0</v>
      </c>
      <c r="AC77" s="266"/>
      <c r="AD77" s="309">
        <v>2.75</v>
      </c>
      <c r="AE77" s="267"/>
      <c r="AF77" s="292">
        <f t="shared" si="34"/>
        <v>1216.66875</v>
      </c>
      <c r="AG77" s="292">
        <f t="shared" si="35"/>
        <v>0</v>
      </c>
      <c r="AH77" s="292"/>
      <c r="AI77" s="292"/>
      <c r="AJ77" s="267">
        <f t="shared" si="36"/>
        <v>0</v>
      </c>
      <c r="AK77" s="267">
        <f t="shared" si="37"/>
        <v>0</v>
      </c>
      <c r="AL77" s="267"/>
      <c r="AM77" s="267">
        <f t="shared" si="38"/>
        <v>0</v>
      </c>
      <c r="AN77" s="267"/>
      <c r="AO77" s="267"/>
      <c r="AP77" s="268">
        <f t="shared" si="39"/>
        <v>0</v>
      </c>
      <c r="AQ77" s="268"/>
      <c r="AR77" s="268">
        <f t="shared" si="40"/>
        <v>0</v>
      </c>
      <c r="AS77" s="268"/>
      <c r="AT77" s="292">
        <f t="shared" si="32"/>
        <v>0</v>
      </c>
      <c r="AU77" s="267"/>
      <c r="AV77" s="351">
        <f t="shared" si="21"/>
        <v>127563.57070312501</v>
      </c>
      <c r="AW77" s="352"/>
      <c r="AX77" s="356"/>
    </row>
    <row r="78" spans="1:50" s="207" customFormat="1" ht="55.5" customHeight="1">
      <c r="A78" s="234">
        <v>32</v>
      </c>
      <c r="B78" s="384" t="s">
        <v>161</v>
      </c>
      <c r="C78" s="237" t="s">
        <v>162</v>
      </c>
      <c r="D78" s="386" t="s">
        <v>163</v>
      </c>
      <c r="E78" s="386" t="s">
        <v>155</v>
      </c>
      <c r="F78" s="238" t="s">
        <v>164</v>
      </c>
      <c r="G78" s="239">
        <v>3.79</v>
      </c>
      <c r="H78" s="383" t="s">
        <v>148</v>
      </c>
      <c r="I78" s="265">
        <f t="shared" si="22"/>
        <v>67071.63</v>
      </c>
      <c r="J78" s="266">
        <f t="shared" si="23"/>
        <v>16767.907500000001</v>
      </c>
      <c r="K78" s="266">
        <f t="shared" si="24"/>
        <v>62879.653125000004</v>
      </c>
      <c r="L78" s="266">
        <f t="shared" si="25"/>
        <v>146719.19062500002</v>
      </c>
      <c r="M78" s="267">
        <v>6</v>
      </c>
      <c r="N78" s="267">
        <v>13.5</v>
      </c>
      <c r="O78" s="271"/>
      <c r="P78" s="270">
        <f t="shared" si="5"/>
        <v>19.5</v>
      </c>
      <c r="Q78" s="290">
        <f t="shared" si="26"/>
        <v>55019.696484375003</v>
      </c>
      <c r="R78" s="290">
        <f t="shared" si="27"/>
        <v>123794.31708984377</v>
      </c>
      <c r="S78" s="290">
        <f t="shared" si="28"/>
        <v>0</v>
      </c>
      <c r="T78" s="290">
        <f t="shared" si="29"/>
        <v>178814.01357421878</v>
      </c>
      <c r="U78" s="291">
        <f t="shared" si="30"/>
        <v>17881.401357421881</v>
      </c>
      <c r="V78" s="267"/>
      <c r="W78" s="292">
        <f t="shared" si="11"/>
        <v>0</v>
      </c>
      <c r="X78" s="293">
        <f t="shared" si="12"/>
        <v>19.5</v>
      </c>
      <c r="Y78" s="266">
        <f t="shared" si="13"/>
        <v>53644.204072265631</v>
      </c>
      <c r="Z78" s="307">
        <f t="shared" si="31"/>
        <v>19.5</v>
      </c>
      <c r="AA78" s="308"/>
      <c r="AB78" s="266">
        <f t="shared" si="14"/>
        <v>0</v>
      </c>
      <c r="AC78" s="266"/>
      <c r="AD78" s="309"/>
      <c r="AE78" s="267"/>
      <c r="AF78" s="292">
        <f t="shared" si="34"/>
        <v>0</v>
      </c>
      <c r="AG78" s="292">
        <f t="shared" si="35"/>
        <v>0</v>
      </c>
      <c r="AH78" s="292"/>
      <c r="AI78" s="293">
        <v>0.5</v>
      </c>
      <c r="AJ78" s="267">
        <f t="shared" si="36"/>
        <v>0</v>
      </c>
      <c r="AK78" s="267">
        <f t="shared" si="37"/>
        <v>5309.0999999999995</v>
      </c>
      <c r="AL78" s="267"/>
      <c r="AM78" s="267">
        <f t="shared" si="38"/>
        <v>0</v>
      </c>
      <c r="AN78" s="267"/>
      <c r="AO78" s="267"/>
      <c r="AP78" s="268">
        <f t="shared" si="39"/>
        <v>0</v>
      </c>
      <c r="AQ78" s="268"/>
      <c r="AR78" s="268">
        <f t="shared" si="40"/>
        <v>0</v>
      </c>
      <c r="AS78" s="268"/>
      <c r="AT78" s="292">
        <f t="shared" si="32"/>
        <v>0</v>
      </c>
      <c r="AU78" s="267"/>
      <c r="AV78" s="351">
        <f t="shared" si="21"/>
        <v>255648.7190039063</v>
      </c>
      <c r="AW78" s="352"/>
      <c r="AX78" s="356"/>
    </row>
    <row r="79" spans="1:50" s="209" customFormat="1" ht="54" customHeight="1">
      <c r="A79" s="234">
        <v>33</v>
      </c>
      <c r="B79" s="384" t="s">
        <v>165</v>
      </c>
      <c r="C79" s="237" t="s">
        <v>121</v>
      </c>
      <c r="D79" s="386" t="s">
        <v>91</v>
      </c>
      <c r="E79" s="386" t="s">
        <v>155</v>
      </c>
      <c r="F79" s="239" t="s">
        <v>156</v>
      </c>
      <c r="G79" s="239">
        <v>4.0999999999999996</v>
      </c>
      <c r="H79" s="392" t="s">
        <v>158</v>
      </c>
      <c r="I79" s="265">
        <f t="shared" si="22"/>
        <v>72557.7</v>
      </c>
      <c r="J79" s="266">
        <f t="shared" si="23"/>
        <v>18139.424999999999</v>
      </c>
      <c r="K79" s="266">
        <f t="shared" si="24"/>
        <v>68022.84375</v>
      </c>
      <c r="L79" s="266">
        <f t="shared" si="25"/>
        <v>158719.96875</v>
      </c>
      <c r="M79" s="268"/>
      <c r="N79" s="268">
        <v>12.5</v>
      </c>
      <c r="O79" s="274"/>
      <c r="P79" s="270">
        <f t="shared" si="5"/>
        <v>12.5</v>
      </c>
      <c r="Q79" s="290">
        <f t="shared" si="26"/>
        <v>0</v>
      </c>
      <c r="R79" s="290">
        <f t="shared" si="27"/>
        <v>123999.9755859375</v>
      </c>
      <c r="S79" s="290">
        <f t="shared" si="28"/>
        <v>0</v>
      </c>
      <c r="T79" s="290">
        <f t="shared" si="29"/>
        <v>123999.9755859375</v>
      </c>
      <c r="U79" s="291">
        <f t="shared" si="30"/>
        <v>12399.99755859375</v>
      </c>
      <c r="V79" s="268"/>
      <c r="W79" s="292">
        <f t="shared" si="11"/>
        <v>0</v>
      </c>
      <c r="X79" s="293">
        <f t="shared" si="12"/>
        <v>12.5</v>
      </c>
      <c r="Y79" s="266">
        <f t="shared" si="13"/>
        <v>37199.99267578125</v>
      </c>
      <c r="Z79" s="307">
        <f t="shared" si="31"/>
        <v>12.5</v>
      </c>
      <c r="AA79" s="308"/>
      <c r="AB79" s="266">
        <f t="shared" si="14"/>
        <v>0</v>
      </c>
      <c r="AC79" s="311"/>
      <c r="AD79" s="309"/>
      <c r="AE79" s="268"/>
      <c r="AF79" s="292">
        <f t="shared" si="34"/>
        <v>0</v>
      </c>
      <c r="AG79" s="292">
        <f t="shared" si="35"/>
        <v>0</v>
      </c>
      <c r="AH79" s="292"/>
      <c r="AI79" s="293">
        <v>0.5</v>
      </c>
      <c r="AJ79" s="267">
        <f t="shared" si="36"/>
        <v>0</v>
      </c>
      <c r="AK79" s="267">
        <f t="shared" si="37"/>
        <v>5309.0999999999995</v>
      </c>
      <c r="AL79" s="267"/>
      <c r="AM79" s="267">
        <f t="shared" si="38"/>
        <v>0</v>
      </c>
      <c r="AN79" s="342"/>
      <c r="AO79" s="342"/>
      <c r="AP79" s="268">
        <f t="shared" si="39"/>
        <v>0</v>
      </c>
      <c r="AQ79" s="268"/>
      <c r="AR79" s="268">
        <f t="shared" si="40"/>
        <v>0</v>
      </c>
      <c r="AS79" s="268"/>
      <c r="AT79" s="292">
        <f t="shared" si="32"/>
        <v>0</v>
      </c>
      <c r="AU79" s="268"/>
      <c r="AV79" s="351">
        <f t="shared" si="21"/>
        <v>178909.06582031251</v>
      </c>
      <c r="AW79" s="354"/>
      <c r="AX79" s="358"/>
    </row>
    <row r="80" spans="1:50" s="209" customFormat="1" ht="54" customHeight="1">
      <c r="A80" s="234">
        <v>34</v>
      </c>
      <c r="B80" s="384" t="s">
        <v>166</v>
      </c>
      <c r="C80" s="237" t="s">
        <v>106</v>
      </c>
      <c r="D80" s="386" t="s">
        <v>91</v>
      </c>
      <c r="E80" s="386" t="s">
        <v>155</v>
      </c>
      <c r="F80" s="239" t="s">
        <v>156</v>
      </c>
      <c r="G80" s="239">
        <v>4.1399999999999997</v>
      </c>
      <c r="H80" s="392" t="s">
        <v>158</v>
      </c>
      <c r="I80" s="265">
        <f t="shared" si="22"/>
        <v>73265.579999999987</v>
      </c>
      <c r="J80" s="266">
        <f t="shared" si="23"/>
        <v>18316.394999999997</v>
      </c>
      <c r="K80" s="266">
        <f t="shared" si="24"/>
        <v>68686.481249999983</v>
      </c>
      <c r="L80" s="266">
        <f t="shared" si="25"/>
        <v>160268.45624999996</v>
      </c>
      <c r="M80" s="268">
        <v>8</v>
      </c>
      <c r="N80" s="268"/>
      <c r="O80" s="274"/>
      <c r="P80" s="270">
        <f t="shared" si="5"/>
        <v>8</v>
      </c>
      <c r="Q80" s="290">
        <f t="shared" si="26"/>
        <v>80134.22812499998</v>
      </c>
      <c r="R80" s="290">
        <f t="shared" si="27"/>
        <v>0</v>
      </c>
      <c r="S80" s="290">
        <f t="shared" si="28"/>
        <v>0</v>
      </c>
      <c r="T80" s="290">
        <f t="shared" si="29"/>
        <v>80134.22812499998</v>
      </c>
      <c r="U80" s="291">
        <f t="shared" si="30"/>
        <v>8013.4228124999981</v>
      </c>
      <c r="V80" s="268"/>
      <c r="W80" s="292">
        <f t="shared" si="11"/>
        <v>0</v>
      </c>
      <c r="X80" s="293">
        <f t="shared" si="12"/>
        <v>8</v>
      </c>
      <c r="Y80" s="266">
        <f t="shared" si="13"/>
        <v>24040.268437499992</v>
      </c>
      <c r="Z80" s="307">
        <f t="shared" si="31"/>
        <v>8</v>
      </c>
      <c r="AA80" s="308"/>
      <c r="AB80" s="266">
        <f t="shared" si="14"/>
        <v>0</v>
      </c>
      <c r="AC80" s="311"/>
      <c r="AD80" s="309">
        <v>5.5</v>
      </c>
      <c r="AE80" s="268"/>
      <c r="AF80" s="292">
        <f t="shared" si="34"/>
        <v>2433.3375000000001</v>
      </c>
      <c r="AG80" s="292">
        <f t="shared" si="35"/>
        <v>0</v>
      </c>
      <c r="AH80" s="292"/>
      <c r="AI80" s="293"/>
      <c r="AJ80" s="267">
        <f t="shared" si="36"/>
        <v>0</v>
      </c>
      <c r="AK80" s="267">
        <f t="shared" si="37"/>
        <v>0</v>
      </c>
      <c r="AL80" s="267"/>
      <c r="AM80" s="267">
        <f t="shared" si="38"/>
        <v>0</v>
      </c>
      <c r="AN80" s="342"/>
      <c r="AO80" s="342"/>
      <c r="AP80" s="268">
        <f t="shared" si="39"/>
        <v>0</v>
      </c>
      <c r="AQ80" s="268"/>
      <c r="AR80" s="268">
        <f t="shared" si="40"/>
        <v>0</v>
      </c>
      <c r="AS80" s="268"/>
      <c r="AT80" s="292">
        <f t="shared" si="32"/>
        <v>0</v>
      </c>
      <c r="AU80" s="268"/>
      <c r="AV80" s="351">
        <f t="shared" si="21"/>
        <v>114621.25687499996</v>
      </c>
      <c r="AW80" s="354"/>
      <c r="AX80" s="358"/>
    </row>
    <row r="81" spans="1:50" s="209" customFormat="1" ht="39.950000000000003" customHeight="1">
      <c r="A81" s="234">
        <v>35</v>
      </c>
      <c r="B81" s="384" t="s">
        <v>167</v>
      </c>
      <c r="C81" s="237" t="s">
        <v>86</v>
      </c>
      <c r="D81" s="386" t="s">
        <v>91</v>
      </c>
      <c r="E81" s="386" t="s">
        <v>155</v>
      </c>
      <c r="F81" s="239" t="s">
        <v>156</v>
      </c>
      <c r="G81" s="239">
        <v>4.2300000000000004</v>
      </c>
      <c r="H81" s="382">
        <v>4</v>
      </c>
      <c r="I81" s="265">
        <f t="shared" si="22"/>
        <v>74858.310000000012</v>
      </c>
      <c r="J81" s="266">
        <f t="shared" si="23"/>
        <v>18714.577500000003</v>
      </c>
      <c r="K81" s="266">
        <f t="shared" si="24"/>
        <v>70179.665625000009</v>
      </c>
      <c r="L81" s="266">
        <f t="shared" si="25"/>
        <v>163752.55312500003</v>
      </c>
      <c r="M81" s="268"/>
      <c r="N81" s="268">
        <v>1.5</v>
      </c>
      <c r="O81" s="274"/>
      <c r="P81" s="270">
        <f t="shared" si="5"/>
        <v>1.5</v>
      </c>
      <c r="Q81" s="290">
        <f t="shared" si="26"/>
        <v>0</v>
      </c>
      <c r="R81" s="290">
        <f t="shared" si="27"/>
        <v>15351.801855468753</v>
      </c>
      <c r="S81" s="290">
        <f t="shared" si="28"/>
        <v>0</v>
      </c>
      <c r="T81" s="290">
        <f t="shared" si="29"/>
        <v>15351.801855468753</v>
      </c>
      <c r="U81" s="291">
        <f t="shared" si="30"/>
        <v>1535.1801855468755</v>
      </c>
      <c r="V81" s="268"/>
      <c r="W81" s="292">
        <f t="shared" si="11"/>
        <v>0</v>
      </c>
      <c r="X81" s="293">
        <f t="shared" si="12"/>
        <v>1.5</v>
      </c>
      <c r="Y81" s="266">
        <f t="shared" si="13"/>
        <v>4605.5405566406262</v>
      </c>
      <c r="Z81" s="307">
        <f t="shared" si="31"/>
        <v>1.5</v>
      </c>
      <c r="AA81" s="308"/>
      <c r="AB81" s="266">
        <f t="shared" si="14"/>
        <v>0</v>
      </c>
      <c r="AC81" s="311"/>
      <c r="AD81" s="309"/>
      <c r="AE81" s="268"/>
      <c r="AF81" s="292">
        <f t="shared" si="34"/>
        <v>0</v>
      </c>
      <c r="AG81" s="292">
        <f t="shared" si="35"/>
        <v>0</v>
      </c>
      <c r="AH81" s="292"/>
      <c r="AI81" s="293"/>
      <c r="AJ81" s="267">
        <f t="shared" si="36"/>
        <v>0</v>
      </c>
      <c r="AK81" s="267">
        <f t="shared" si="37"/>
        <v>0</v>
      </c>
      <c r="AL81" s="267"/>
      <c r="AM81" s="267">
        <f t="shared" si="38"/>
        <v>0</v>
      </c>
      <c r="AN81" s="342"/>
      <c r="AO81" s="342"/>
      <c r="AP81" s="268">
        <f t="shared" si="39"/>
        <v>0</v>
      </c>
      <c r="AQ81" s="268">
        <v>1</v>
      </c>
      <c r="AR81" s="268">
        <f t="shared" si="40"/>
        <v>17697</v>
      </c>
      <c r="AS81" s="268"/>
      <c r="AT81" s="292">
        <f t="shared" si="32"/>
        <v>0</v>
      </c>
      <c r="AU81" s="268"/>
      <c r="AV81" s="351">
        <f t="shared" si="21"/>
        <v>39189.522597656251</v>
      </c>
      <c r="AW81" s="354"/>
      <c r="AX81" s="358"/>
    </row>
    <row r="82" spans="1:50" s="209" customFormat="1" ht="42" customHeight="1">
      <c r="A82" s="234">
        <v>36</v>
      </c>
      <c r="B82" s="384" t="s">
        <v>168</v>
      </c>
      <c r="C82" s="237" t="s">
        <v>90</v>
      </c>
      <c r="D82" s="386" t="s">
        <v>91</v>
      </c>
      <c r="E82" s="386" t="s">
        <v>115</v>
      </c>
      <c r="F82" s="239" t="s">
        <v>111</v>
      </c>
      <c r="G82" s="239">
        <v>4.95</v>
      </c>
      <c r="H82" s="382">
        <v>16</v>
      </c>
      <c r="I82" s="265">
        <f t="shared" si="22"/>
        <v>87600.150000000009</v>
      </c>
      <c r="J82" s="266">
        <f t="shared" si="23"/>
        <v>21900.037500000002</v>
      </c>
      <c r="K82" s="266">
        <f t="shared" si="24"/>
        <v>82125.140625000015</v>
      </c>
      <c r="L82" s="266">
        <f t="shared" si="25"/>
        <v>191625.32812500003</v>
      </c>
      <c r="M82" s="268"/>
      <c r="N82" s="268"/>
      <c r="O82" s="274">
        <v>6</v>
      </c>
      <c r="P82" s="270">
        <f t="shared" si="5"/>
        <v>6</v>
      </c>
      <c r="Q82" s="290">
        <f t="shared" si="26"/>
        <v>0</v>
      </c>
      <c r="R82" s="290">
        <f t="shared" si="27"/>
        <v>0</v>
      </c>
      <c r="S82" s="290">
        <f t="shared" si="28"/>
        <v>71859.498046875015</v>
      </c>
      <c r="T82" s="290">
        <f t="shared" si="29"/>
        <v>71859.498046875015</v>
      </c>
      <c r="U82" s="291">
        <f t="shared" si="30"/>
        <v>7185.9498046875015</v>
      </c>
      <c r="V82" s="268"/>
      <c r="W82" s="292">
        <f t="shared" si="11"/>
        <v>0</v>
      </c>
      <c r="X82" s="293">
        <f t="shared" si="12"/>
        <v>6</v>
      </c>
      <c r="Y82" s="266">
        <f t="shared" si="13"/>
        <v>21557.849414062501</v>
      </c>
      <c r="Z82" s="307">
        <f t="shared" si="31"/>
        <v>6</v>
      </c>
      <c r="AA82" s="308">
        <v>35</v>
      </c>
      <c r="AB82" s="266">
        <f t="shared" si="14"/>
        <v>25150.824316406251</v>
      </c>
      <c r="AC82" s="311"/>
      <c r="AD82" s="309"/>
      <c r="AE82" s="268">
        <v>1</v>
      </c>
      <c r="AF82" s="292">
        <f t="shared" si="34"/>
        <v>0</v>
      </c>
      <c r="AG82" s="292">
        <f t="shared" si="35"/>
        <v>553.03125</v>
      </c>
      <c r="AH82" s="292"/>
      <c r="AI82" s="293"/>
      <c r="AJ82" s="267">
        <f t="shared" si="36"/>
        <v>0</v>
      </c>
      <c r="AK82" s="267">
        <f t="shared" si="37"/>
        <v>0</v>
      </c>
      <c r="AL82" s="267"/>
      <c r="AM82" s="267">
        <f t="shared" si="38"/>
        <v>0</v>
      </c>
      <c r="AN82" s="342"/>
      <c r="AO82" s="342"/>
      <c r="AP82" s="268">
        <f t="shared" si="39"/>
        <v>0</v>
      </c>
      <c r="AQ82" s="268"/>
      <c r="AR82" s="268">
        <f t="shared" si="40"/>
        <v>0</v>
      </c>
      <c r="AS82" s="268"/>
      <c r="AT82" s="292">
        <f t="shared" si="32"/>
        <v>0</v>
      </c>
      <c r="AU82" s="268"/>
      <c r="AV82" s="351">
        <f t="shared" si="21"/>
        <v>126307.15283203128</v>
      </c>
      <c r="AW82" s="354"/>
      <c r="AX82" s="358"/>
    </row>
    <row r="83" spans="1:50" s="207" customFormat="1" ht="36.75" customHeight="1">
      <c r="A83" s="234">
        <v>37</v>
      </c>
      <c r="B83" s="361" t="s">
        <v>169</v>
      </c>
      <c r="C83" s="362" t="s">
        <v>109</v>
      </c>
      <c r="D83" s="387" t="s">
        <v>91</v>
      </c>
      <c r="E83" s="386" t="s">
        <v>155</v>
      </c>
      <c r="F83" s="236" t="s">
        <v>156</v>
      </c>
      <c r="G83" s="236">
        <v>4.7300000000000004</v>
      </c>
      <c r="H83" s="389" t="s">
        <v>170</v>
      </c>
      <c r="I83" s="265">
        <f t="shared" si="22"/>
        <v>83706.810000000012</v>
      </c>
      <c r="J83" s="266">
        <f t="shared" si="23"/>
        <v>20926.702500000003</v>
      </c>
      <c r="K83" s="266">
        <f t="shared" si="24"/>
        <v>78475.134375000009</v>
      </c>
      <c r="L83" s="266">
        <f t="shared" si="25"/>
        <v>183108.64687500003</v>
      </c>
      <c r="M83" s="371"/>
      <c r="N83" s="371">
        <v>5</v>
      </c>
      <c r="O83" s="372">
        <v>2</v>
      </c>
      <c r="P83" s="270">
        <f t="shared" si="5"/>
        <v>7</v>
      </c>
      <c r="Q83" s="290">
        <f t="shared" si="26"/>
        <v>0</v>
      </c>
      <c r="R83" s="290">
        <f t="shared" si="27"/>
        <v>57221.452148437515</v>
      </c>
      <c r="S83" s="290">
        <f t="shared" si="28"/>
        <v>22888.580859375004</v>
      </c>
      <c r="T83" s="290">
        <f t="shared" si="29"/>
        <v>80110.033007812512</v>
      </c>
      <c r="U83" s="291">
        <f t="shared" si="30"/>
        <v>8011.0033007812517</v>
      </c>
      <c r="V83" s="371"/>
      <c r="W83" s="292">
        <f t="shared" si="11"/>
        <v>0</v>
      </c>
      <c r="X83" s="293">
        <f t="shared" si="12"/>
        <v>7</v>
      </c>
      <c r="Y83" s="266">
        <f t="shared" si="13"/>
        <v>24033.009902343754</v>
      </c>
      <c r="Z83" s="307">
        <f t="shared" si="31"/>
        <v>7</v>
      </c>
      <c r="AA83" s="371"/>
      <c r="AB83" s="266">
        <f t="shared" si="14"/>
        <v>0</v>
      </c>
      <c r="AC83" s="371"/>
      <c r="AD83" s="371">
        <v>2.75</v>
      </c>
      <c r="AE83" s="371"/>
      <c r="AF83" s="292">
        <f t="shared" si="34"/>
        <v>1216.66875</v>
      </c>
      <c r="AG83" s="292">
        <f t="shared" si="35"/>
        <v>0</v>
      </c>
      <c r="AH83" s="371"/>
      <c r="AI83" s="371"/>
      <c r="AJ83" s="267">
        <f t="shared" si="36"/>
        <v>0</v>
      </c>
      <c r="AK83" s="267">
        <f t="shared" si="37"/>
        <v>0</v>
      </c>
      <c r="AL83" s="371"/>
      <c r="AM83" s="267">
        <f t="shared" si="38"/>
        <v>0</v>
      </c>
      <c r="AN83" s="371"/>
      <c r="AO83" s="371"/>
      <c r="AP83" s="268">
        <f t="shared" si="39"/>
        <v>0</v>
      </c>
      <c r="AQ83" s="371"/>
      <c r="AR83" s="268">
        <f t="shared" si="40"/>
        <v>0</v>
      </c>
      <c r="AS83" s="268"/>
      <c r="AT83" s="292">
        <f t="shared" si="32"/>
        <v>0</v>
      </c>
      <c r="AU83" s="371"/>
      <c r="AV83" s="351">
        <f t="shared" si="21"/>
        <v>113370.7149609375</v>
      </c>
      <c r="AW83" s="352"/>
      <c r="AX83" s="356"/>
    </row>
    <row r="84" spans="1:50" s="207" customFormat="1" ht="36.75" customHeight="1">
      <c r="A84" s="234">
        <v>38</v>
      </c>
      <c r="B84" s="361" t="s">
        <v>171</v>
      </c>
      <c r="C84" s="362" t="s">
        <v>172</v>
      </c>
      <c r="D84" s="387" t="s">
        <v>91</v>
      </c>
      <c r="E84" s="388" t="s">
        <v>152</v>
      </c>
      <c r="F84" s="236" t="s">
        <v>133</v>
      </c>
      <c r="G84" s="236">
        <v>4.74</v>
      </c>
      <c r="H84" s="389" t="s">
        <v>173</v>
      </c>
      <c r="I84" s="265">
        <f t="shared" si="22"/>
        <v>83883.78</v>
      </c>
      <c r="J84" s="266">
        <f t="shared" si="23"/>
        <v>20970.945</v>
      </c>
      <c r="K84" s="266">
        <f t="shared" si="24"/>
        <v>78641.043750000012</v>
      </c>
      <c r="L84" s="266">
        <f t="shared" si="25"/>
        <v>183495.76875000002</v>
      </c>
      <c r="M84" s="371"/>
      <c r="N84" s="373">
        <v>2.5</v>
      </c>
      <c r="O84" s="372"/>
      <c r="P84" s="270">
        <f t="shared" si="5"/>
        <v>2.5</v>
      </c>
      <c r="Q84" s="290">
        <f t="shared" si="26"/>
        <v>0</v>
      </c>
      <c r="R84" s="290">
        <f t="shared" si="27"/>
        <v>28671.213867187504</v>
      </c>
      <c r="S84" s="290">
        <f t="shared" si="28"/>
        <v>0</v>
      </c>
      <c r="T84" s="290">
        <f t="shared" si="29"/>
        <v>28671.213867187504</v>
      </c>
      <c r="U84" s="291">
        <f t="shared" si="30"/>
        <v>2867.1213867187507</v>
      </c>
      <c r="V84" s="371"/>
      <c r="W84" s="292">
        <f t="shared" si="11"/>
        <v>0</v>
      </c>
      <c r="X84" s="293">
        <f t="shared" si="12"/>
        <v>2.5</v>
      </c>
      <c r="Y84" s="266">
        <f t="shared" si="13"/>
        <v>8601.3641601562504</v>
      </c>
      <c r="Z84" s="307">
        <f t="shared" si="31"/>
        <v>2.5</v>
      </c>
      <c r="AA84" s="371"/>
      <c r="AB84" s="266">
        <f t="shared" si="14"/>
        <v>0</v>
      </c>
      <c r="AC84" s="371"/>
      <c r="AD84" s="371"/>
      <c r="AE84" s="371"/>
      <c r="AF84" s="292">
        <f t="shared" si="34"/>
        <v>0</v>
      </c>
      <c r="AG84" s="292">
        <f t="shared" si="35"/>
        <v>0</v>
      </c>
      <c r="AH84" s="371"/>
      <c r="AI84" s="371"/>
      <c r="AJ84" s="267">
        <f t="shared" si="36"/>
        <v>0</v>
      </c>
      <c r="AK84" s="267">
        <f t="shared" si="37"/>
        <v>0</v>
      </c>
      <c r="AL84" s="371"/>
      <c r="AM84" s="267">
        <f t="shared" si="38"/>
        <v>0</v>
      </c>
      <c r="AN84" s="371"/>
      <c r="AO84" s="371"/>
      <c r="AP84" s="268">
        <f t="shared" si="39"/>
        <v>0</v>
      </c>
      <c r="AQ84" s="371"/>
      <c r="AR84" s="268">
        <f t="shared" si="40"/>
        <v>0</v>
      </c>
      <c r="AS84" s="268"/>
      <c r="AT84" s="292">
        <f t="shared" si="32"/>
        <v>0</v>
      </c>
      <c r="AU84" s="371"/>
      <c r="AV84" s="351">
        <f t="shared" si="21"/>
        <v>40139.699414062503</v>
      </c>
      <c r="AW84" s="352"/>
      <c r="AX84" s="356"/>
    </row>
    <row r="85" spans="1:50" s="207" customFormat="1" ht="36.75" customHeight="1">
      <c r="A85" s="234">
        <v>39</v>
      </c>
      <c r="B85" s="361" t="s">
        <v>113</v>
      </c>
      <c r="C85" s="362" t="s">
        <v>174</v>
      </c>
      <c r="D85" s="387" t="s">
        <v>91</v>
      </c>
      <c r="E85" s="386" t="s">
        <v>155</v>
      </c>
      <c r="F85" s="236" t="s">
        <v>156</v>
      </c>
      <c r="G85" s="236">
        <v>4.0999999999999996</v>
      </c>
      <c r="H85" s="393" t="s">
        <v>158</v>
      </c>
      <c r="I85" s="265">
        <f t="shared" si="22"/>
        <v>72557.7</v>
      </c>
      <c r="J85" s="266">
        <f t="shared" si="23"/>
        <v>18139.424999999999</v>
      </c>
      <c r="K85" s="266">
        <f t="shared" si="24"/>
        <v>68022.84375</v>
      </c>
      <c r="L85" s="266">
        <f t="shared" si="25"/>
        <v>158719.96875</v>
      </c>
      <c r="M85" s="371"/>
      <c r="N85" s="373">
        <v>1.5</v>
      </c>
      <c r="O85" s="372"/>
      <c r="P85" s="270">
        <f t="shared" si="5"/>
        <v>1.5</v>
      </c>
      <c r="Q85" s="290">
        <f t="shared" si="26"/>
        <v>0</v>
      </c>
      <c r="R85" s="290">
        <f t="shared" si="27"/>
        <v>14879.9970703125</v>
      </c>
      <c r="S85" s="290">
        <f t="shared" si="28"/>
        <v>0</v>
      </c>
      <c r="T85" s="290">
        <f t="shared" si="29"/>
        <v>14879.9970703125</v>
      </c>
      <c r="U85" s="291">
        <f t="shared" si="30"/>
        <v>1487.9997070312502</v>
      </c>
      <c r="V85" s="371"/>
      <c r="W85" s="292">
        <f t="shared" si="11"/>
        <v>0</v>
      </c>
      <c r="X85" s="293">
        <f t="shared" si="12"/>
        <v>1.5</v>
      </c>
      <c r="Y85" s="266">
        <f t="shared" si="13"/>
        <v>4463.9991210937496</v>
      </c>
      <c r="Z85" s="307">
        <f t="shared" si="31"/>
        <v>1.5</v>
      </c>
      <c r="AA85" s="371"/>
      <c r="AB85" s="266">
        <f t="shared" si="14"/>
        <v>0</v>
      </c>
      <c r="AC85" s="371"/>
      <c r="AD85" s="371"/>
      <c r="AE85" s="371"/>
      <c r="AF85" s="292">
        <f t="shared" si="34"/>
        <v>0</v>
      </c>
      <c r="AG85" s="292">
        <f t="shared" si="35"/>
        <v>0</v>
      </c>
      <c r="AH85" s="371"/>
      <c r="AI85" s="371"/>
      <c r="AJ85" s="267">
        <f t="shared" si="36"/>
        <v>0</v>
      </c>
      <c r="AK85" s="267">
        <f t="shared" si="37"/>
        <v>0</v>
      </c>
      <c r="AL85" s="371"/>
      <c r="AM85" s="267">
        <f t="shared" si="38"/>
        <v>0</v>
      </c>
      <c r="AN85" s="371"/>
      <c r="AO85" s="371"/>
      <c r="AP85" s="268">
        <f t="shared" si="39"/>
        <v>0</v>
      </c>
      <c r="AQ85" s="371"/>
      <c r="AR85" s="268">
        <f t="shared" si="40"/>
        <v>0</v>
      </c>
      <c r="AS85" s="268"/>
      <c r="AT85" s="292">
        <f t="shared" si="32"/>
        <v>0</v>
      </c>
      <c r="AU85" s="371"/>
      <c r="AV85" s="351">
        <f t="shared" si="21"/>
        <v>20831.995898437497</v>
      </c>
      <c r="AW85" s="352"/>
      <c r="AX85" s="356"/>
    </row>
    <row r="86" spans="1:50" s="207" customFormat="1" ht="36.75" customHeight="1">
      <c r="A86" s="234">
        <v>40</v>
      </c>
      <c r="B86" s="361" t="s">
        <v>157</v>
      </c>
      <c r="C86" s="362" t="s">
        <v>174</v>
      </c>
      <c r="D86" s="387" t="s">
        <v>91</v>
      </c>
      <c r="E86" s="386" t="s">
        <v>155</v>
      </c>
      <c r="F86" s="236" t="s">
        <v>156</v>
      </c>
      <c r="G86" s="236">
        <v>4.0999999999999996</v>
      </c>
      <c r="H86" s="393" t="s">
        <v>158</v>
      </c>
      <c r="I86" s="265">
        <f t="shared" si="22"/>
        <v>72557.7</v>
      </c>
      <c r="J86" s="266">
        <f t="shared" si="23"/>
        <v>18139.424999999999</v>
      </c>
      <c r="K86" s="266">
        <f t="shared" si="24"/>
        <v>68022.84375</v>
      </c>
      <c r="L86" s="266">
        <f t="shared" si="25"/>
        <v>158719.96875</v>
      </c>
      <c r="M86" s="371"/>
      <c r="N86" s="373">
        <v>1.5</v>
      </c>
      <c r="O86" s="372"/>
      <c r="P86" s="270">
        <f t="shared" si="5"/>
        <v>1.5</v>
      </c>
      <c r="Q86" s="290">
        <f t="shared" si="26"/>
        <v>0</v>
      </c>
      <c r="R86" s="290">
        <f t="shared" si="27"/>
        <v>14879.9970703125</v>
      </c>
      <c r="S86" s="290">
        <f t="shared" si="28"/>
        <v>0</v>
      </c>
      <c r="T86" s="290">
        <f t="shared" si="29"/>
        <v>14879.9970703125</v>
      </c>
      <c r="U86" s="291">
        <f t="shared" si="30"/>
        <v>1487.9997070312502</v>
      </c>
      <c r="V86" s="371"/>
      <c r="W86" s="292">
        <f t="shared" si="11"/>
        <v>0</v>
      </c>
      <c r="X86" s="293">
        <f t="shared" si="12"/>
        <v>1.5</v>
      </c>
      <c r="Y86" s="266">
        <f t="shared" si="13"/>
        <v>4463.9991210937496</v>
      </c>
      <c r="Z86" s="307">
        <f t="shared" si="31"/>
        <v>1.5</v>
      </c>
      <c r="AA86" s="371"/>
      <c r="AB86" s="266">
        <f t="shared" si="14"/>
        <v>0</v>
      </c>
      <c r="AC86" s="371"/>
      <c r="AD86" s="371"/>
      <c r="AE86" s="371"/>
      <c r="AF86" s="292">
        <f t="shared" si="34"/>
        <v>0</v>
      </c>
      <c r="AG86" s="292">
        <f t="shared" si="35"/>
        <v>0</v>
      </c>
      <c r="AH86" s="371"/>
      <c r="AI86" s="371"/>
      <c r="AJ86" s="267">
        <f t="shared" si="36"/>
        <v>0</v>
      </c>
      <c r="AK86" s="267">
        <f t="shared" si="37"/>
        <v>0</v>
      </c>
      <c r="AL86" s="371"/>
      <c r="AM86" s="267">
        <f t="shared" si="38"/>
        <v>0</v>
      </c>
      <c r="AN86" s="371"/>
      <c r="AO86" s="371"/>
      <c r="AP86" s="268">
        <f t="shared" si="39"/>
        <v>0</v>
      </c>
      <c r="AQ86" s="371"/>
      <c r="AR86" s="268">
        <f t="shared" si="40"/>
        <v>0</v>
      </c>
      <c r="AS86" s="268"/>
      <c r="AT86" s="292">
        <f t="shared" si="32"/>
        <v>0</v>
      </c>
      <c r="AU86" s="371"/>
      <c r="AV86" s="351">
        <f t="shared" si="21"/>
        <v>20831.995898437497</v>
      </c>
      <c r="AW86" s="352"/>
      <c r="AX86" s="356"/>
    </row>
    <row r="87" spans="1:50" s="207" customFormat="1" ht="36.75" customHeight="1">
      <c r="A87" s="234">
        <v>41</v>
      </c>
      <c r="B87" s="362" t="s">
        <v>175</v>
      </c>
      <c r="C87" s="362" t="s">
        <v>176</v>
      </c>
      <c r="D87" s="385" t="s">
        <v>163</v>
      </c>
      <c r="E87" s="386" t="s">
        <v>155</v>
      </c>
      <c r="F87" s="236" t="s">
        <v>164</v>
      </c>
      <c r="G87" s="236">
        <v>3.73</v>
      </c>
      <c r="H87" s="389" t="s">
        <v>158</v>
      </c>
      <c r="I87" s="265">
        <f t="shared" si="22"/>
        <v>66009.81</v>
      </c>
      <c r="J87" s="266">
        <f t="shared" si="23"/>
        <v>16502.452499999999</v>
      </c>
      <c r="K87" s="266">
        <f t="shared" si="24"/>
        <v>61884.196874999994</v>
      </c>
      <c r="L87" s="266">
        <f t="shared" si="25"/>
        <v>144396.45937500001</v>
      </c>
      <c r="M87" s="371"/>
      <c r="N87" s="371"/>
      <c r="O87" s="371"/>
      <c r="P87" s="270">
        <f t="shared" si="5"/>
        <v>0</v>
      </c>
      <c r="Q87" s="290">
        <f t="shared" si="26"/>
        <v>0</v>
      </c>
      <c r="R87" s="290">
        <f t="shared" si="27"/>
        <v>0</v>
      </c>
      <c r="S87" s="290">
        <f t="shared" si="28"/>
        <v>0</v>
      </c>
      <c r="T87" s="290">
        <f t="shared" si="29"/>
        <v>0</v>
      </c>
      <c r="U87" s="291">
        <f t="shared" si="30"/>
        <v>0</v>
      </c>
      <c r="V87" s="371"/>
      <c r="W87" s="292">
        <f t="shared" si="11"/>
        <v>0</v>
      </c>
      <c r="X87" s="293">
        <f t="shared" si="12"/>
        <v>0</v>
      </c>
      <c r="Y87" s="266">
        <f t="shared" si="13"/>
        <v>0</v>
      </c>
      <c r="Z87" s="307">
        <f t="shared" si="31"/>
        <v>0</v>
      </c>
      <c r="AA87" s="371"/>
      <c r="AB87" s="266">
        <f t="shared" si="14"/>
        <v>0</v>
      </c>
      <c r="AC87" s="371"/>
      <c r="AD87" s="371"/>
      <c r="AE87" s="371"/>
      <c r="AF87" s="292">
        <f t="shared" si="34"/>
        <v>0</v>
      </c>
      <c r="AG87" s="292">
        <f t="shared" si="35"/>
        <v>0</v>
      </c>
      <c r="AH87" s="371"/>
      <c r="AI87" s="371">
        <v>1</v>
      </c>
      <c r="AJ87" s="267">
        <f t="shared" si="36"/>
        <v>0</v>
      </c>
      <c r="AK87" s="267">
        <f t="shared" si="37"/>
        <v>10618.199999999999</v>
      </c>
      <c r="AL87" s="371"/>
      <c r="AM87" s="267">
        <f t="shared" si="38"/>
        <v>0</v>
      </c>
      <c r="AN87" s="371"/>
      <c r="AO87" s="371"/>
      <c r="AP87" s="268">
        <f t="shared" si="39"/>
        <v>0</v>
      </c>
      <c r="AQ87" s="371"/>
      <c r="AR87" s="268">
        <f t="shared" si="40"/>
        <v>0</v>
      </c>
      <c r="AS87" s="268"/>
      <c r="AT87" s="292">
        <f t="shared" si="32"/>
        <v>0</v>
      </c>
      <c r="AU87" s="371"/>
      <c r="AV87" s="351">
        <f t="shared" si="21"/>
        <v>10618.199999999999</v>
      </c>
      <c r="AW87" s="352"/>
      <c r="AX87" s="356"/>
    </row>
    <row r="88" spans="1:50" s="207" customFormat="1" ht="36.75" customHeight="1">
      <c r="A88" s="234"/>
      <c r="B88" s="362" t="s">
        <v>177</v>
      </c>
      <c r="C88" s="362"/>
      <c r="D88" s="362"/>
      <c r="E88" s="361"/>
      <c r="F88" s="236"/>
      <c r="G88" s="236"/>
      <c r="H88" s="244"/>
      <c r="I88" s="374">
        <f t="shared" ref="I88" si="41">17697*G88</f>
        <v>0</v>
      </c>
      <c r="J88" s="266">
        <f t="shared" ref="J88" si="42">I88*0.25</f>
        <v>0</v>
      </c>
      <c r="K88" s="290">
        <f>SUM(K43:K78)</f>
        <v>2890970.8593750005</v>
      </c>
      <c r="L88" s="292"/>
      <c r="M88" s="371">
        <f>SUM(M43:M87)</f>
        <v>198</v>
      </c>
      <c r="N88" s="371">
        <f t="shared" ref="N88:AV88" si="43">SUM(N43:N87)</f>
        <v>253</v>
      </c>
      <c r="O88" s="371">
        <f t="shared" si="43"/>
        <v>138</v>
      </c>
      <c r="P88" s="371">
        <f t="shared" si="43"/>
        <v>589</v>
      </c>
      <c r="Q88" s="371">
        <f t="shared" si="43"/>
        <v>2324642.6642578123</v>
      </c>
      <c r="R88" s="371">
        <f t="shared" si="43"/>
        <v>2935956.4951171875</v>
      </c>
      <c r="S88" s="371">
        <f t="shared" si="43"/>
        <v>1620903.4857421876</v>
      </c>
      <c r="T88" s="371">
        <f t="shared" si="43"/>
        <v>6881502.6451171879</v>
      </c>
      <c r="U88" s="371">
        <f t="shared" si="43"/>
        <v>688150.26451171888</v>
      </c>
      <c r="V88" s="371">
        <f t="shared" si="43"/>
        <v>82</v>
      </c>
      <c r="W88" s="371">
        <f t="shared" si="43"/>
        <v>36278.850000000006</v>
      </c>
      <c r="X88" s="371">
        <f t="shared" si="43"/>
        <v>589</v>
      </c>
      <c r="Y88" s="371">
        <f t="shared" si="43"/>
        <v>2064450.7935351562</v>
      </c>
      <c r="Z88" s="371">
        <f t="shared" si="43"/>
        <v>589</v>
      </c>
      <c r="AA88" s="371">
        <f t="shared" si="43"/>
        <v>935</v>
      </c>
      <c r="AB88" s="371">
        <f t="shared" si="43"/>
        <v>1832262.9563232427</v>
      </c>
      <c r="AC88" s="371">
        <f t="shared" si="43"/>
        <v>0</v>
      </c>
      <c r="AD88" s="371">
        <f t="shared" si="43"/>
        <v>159.79</v>
      </c>
      <c r="AE88" s="371">
        <f t="shared" si="43"/>
        <v>51.78</v>
      </c>
      <c r="AF88" s="371">
        <f t="shared" si="43"/>
        <v>70695.090749999988</v>
      </c>
      <c r="AG88" s="371">
        <f t="shared" si="43"/>
        <v>28635.958125000001</v>
      </c>
      <c r="AH88" s="371">
        <f t="shared" si="43"/>
        <v>6</v>
      </c>
      <c r="AI88" s="371">
        <f t="shared" si="43"/>
        <v>7.5</v>
      </c>
      <c r="AJ88" s="371">
        <f t="shared" si="43"/>
        <v>53091</v>
      </c>
      <c r="AK88" s="371">
        <f t="shared" si="43"/>
        <v>79636.499999999985</v>
      </c>
      <c r="AL88" s="371">
        <f t="shared" si="43"/>
        <v>0</v>
      </c>
      <c r="AM88" s="371">
        <f t="shared" si="43"/>
        <v>0</v>
      </c>
      <c r="AN88" s="371">
        <f t="shared" si="43"/>
        <v>0</v>
      </c>
      <c r="AO88" s="371">
        <f t="shared" si="43"/>
        <v>30</v>
      </c>
      <c r="AP88" s="371">
        <f t="shared" si="43"/>
        <v>91890</v>
      </c>
      <c r="AQ88" s="371">
        <f t="shared" si="43"/>
        <v>3</v>
      </c>
      <c r="AR88" s="371">
        <f t="shared" si="43"/>
        <v>53091</v>
      </c>
      <c r="AS88" s="371"/>
      <c r="AT88" s="371">
        <f t="shared" si="43"/>
        <v>35394</v>
      </c>
      <c r="AU88" s="371">
        <f t="shared" si="43"/>
        <v>0</v>
      </c>
      <c r="AV88" s="371">
        <f t="shared" si="43"/>
        <v>11915079.058362303</v>
      </c>
      <c r="AW88" s="352"/>
      <c r="AX88" s="356"/>
    </row>
    <row r="89" spans="1:50" s="210" customFormat="1" ht="53.25" customHeight="1">
      <c r="A89" s="363"/>
      <c r="B89" s="364" t="s">
        <v>178</v>
      </c>
      <c r="C89" s="365"/>
      <c r="D89" s="364"/>
      <c r="E89" s="366"/>
      <c r="F89" s="366"/>
      <c r="G89" s="366"/>
      <c r="H89" s="366"/>
      <c r="I89" s="375"/>
      <c r="J89" s="375"/>
      <c r="K89" s="375"/>
      <c r="L89" s="375"/>
      <c r="M89" s="364"/>
      <c r="N89" s="364"/>
      <c r="O89" s="364"/>
      <c r="P89" s="364"/>
      <c r="Q89" s="364"/>
      <c r="R89" s="364"/>
      <c r="S89" s="364"/>
      <c r="T89" s="364" t="s">
        <v>179</v>
      </c>
      <c r="U89" s="364"/>
      <c r="V89" s="364"/>
      <c r="W89" s="364"/>
      <c r="X89" s="364"/>
      <c r="Y89" s="364"/>
      <c r="Z89" s="364"/>
      <c r="AA89" s="377"/>
      <c r="AB89" s="377"/>
      <c r="AC89" s="364"/>
      <c r="AE89" s="364"/>
      <c r="AF89" s="364"/>
      <c r="AG89" s="364"/>
      <c r="AH89" s="364"/>
      <c r="AI89" s="364"/>
      <c r="AJ89" s="379"/>
      <c r="AX89" s="380"/>
    </row>
    <row r="90" spans="1:50" s="206" customFormat="1" ht="35.25" hidden="1">
      <c r="A90" s="368"/>
      <c r="B90" s="367"/>
      <c r="C90" s="369"/>
      <c r="D90" s="369"/>
      <c r="E90" s="370"/>
      <c r="F90" s="370"/>
      <c r="G90" s="370"/>
      <c r="H90" s="370"/>
      <c r="I90" s="376"/>
      <c r="J90" s="376"/>
      <c r="K90" s="376"/>
      <c r="L90" s="376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78"/>
      <c r="AE90" s="369"/>
      <c r="AF90" s="369"/>
      <c r="AG90" s="369"/>
      <c r="AH90" s="369"/>
      <c r="AI90" s="369"/>
      <c r="AJ90" s="369"/>
    </row>
    <row r="91" spans="1:50" ht="35.25">
      <c r="A91" s="228"/>
      <c r="B91" s="369"/>
    </row>
    <row r="92" spans="1:50" ht="35.25">
      <c r="A92" s="369"/>
    </row>
  </sheetData>
  <mergeCells count="92">
    <mergeCell ref="Z2:AJ2"/>
    <mergeCell ref="S3:W3"/>
    <mergeCell ref="Z3:AJ3"/>
    <mergeCell ref="Z4:AJ4"/>
    <mergeCell ref="B5:F5"/>
    <mergeCell ref="G5:L5"/>
    <mergeCell ref="Q5:W5"/>
    <mergeCell ref="Z5:AJ5"/>
    <mergeCell ref="B7:F7"/>
    <mergeCell ref="G7:O7"/>
    <mergeCell ref="Q7:W7"/>
    <mergeCell ref="Z8:AJ8"/>
    <mergeCell ref="Z9:AJ9"/>
    <mergeCell ref="Z10:AJ10"/>
    <mergeCell ref="Z11:AJ11"/>
    <mergeCell ref="Z12:AJ12"/>
    <mergeCell ref="Z13:AJ13"/>
    <mergeCell ref="Z14:AJ14"/>
    <mergeCell ref="Z15:AJ15"/>
    <mergeCell ref="Z16:AJ16"/>
    <mergeCell ref="Z17:AJ17"/>
    <mergeCell ref="Z18:AJ18"/>
    <mergeCell ref="Z19:AJ19"/>
    <mergeCell ref="Z20:AJ20"/>
    <mergeCell ref="Z21:AJ21"/>
    <mergeCell ref="Z22:AJ22"/>
    <mergeCell ref="Z23:AJ23"/>
    <mergeCell ref="Z24:AJ24"/>
    <mergeCell ref="AM35:AN35"/>
    <mergeCell ref="Z25:AJ25"/>
    <mergeCell ref="Z26:AJ26"/>
    <mergeCell ref="Z27:AJ27"/>
    <mergeCell ref="Z28:AJ28"/>
    <mergeCell ref="Z29:AJ29"/>
    <mergeCell ref="Q41:S41"/>
    <mergeCell ref="V41:W41"/>
    <mergeCell ref="X41:Y41"/>
    <mergeCell ref="Z41:AB41"/>
    <mergeCell ref="Z30:AJ30"/>
    <mergeCell ref="Z31:AJ31"/>
    <mergeCell ref="X32:AJ32"/>
    <mergeCell ref="M34:AD34"/>
    <mergeCell ref="A41:A42"/>
    <mergeCell ref="B41:B42"/>
    <mergeCell ref="C41:C42"/>
    <mergeCell ref="D41:D42"/>
    <mergeCell ref="E41:E42"/>
    <mergeCell ref="AV41:AV42"/>
    <mergeCell ref="Z6:AJ7"/>
    <mergeCell ref="B44:B45"/>
    <mergeCell ref="B57:B58"/>
    <mergeCell ref="AS42:AT42"/>
    <mergeCell ref="AC41:AC42"/>
    <mergeCell ref="AK6:AK7"/>
    <mergeCell ref="AL6:AL7"/>
    <mergeCell ref="AM6:AM7"/>
    <mergeCell ref="AN6:AN7"/>
    <mergeCell ref="K41:K42"/>
    <mergeCell ref="L41:L42"/>
    <mergeCell ref="T41:T42"/>
    <mergeCell ref="U41:U42"/>
    <mergeCell ref="X6:X7"/>
    <mergeCell ref="F41:F42"/>
    <mergeCell ref="F44:F45"/>
    <mergeCell ref="H44:H45"/>
    <mergeCell ref="F60:F61"/>
    <mergeCell ref="H60:H61"/>
    <mergeCell ref="AO6:AO7"/>
    <mergeCell ref="G41:G42"/>
    <mergeCell ref="H41:H42"/>
    <mergeCell ref="I41:I42"/>
    <mergeCell ref="J41:J42"/>
    <mergeCell ref="AD41:AG41"/>
    <mergeCell ref="AH41:AU41"/>
    <mergeCell ref="AJ42:AK42"/>
    <mergeCell ref="AL42:AM42"/>
    <mergeCell ref="AO42:AP42"/>
    <mergeCell ref="AQ42:AR42"/>
    <mergeCell ref="M41:O41"/>
    <mergeCell ref="F62:F63"/>
    <mergeCell ref="H62:H63"/>
    <mergeCell ref="B49:B50"/>
    <mergeCell ref="F49:F50"/>
    <mergeCell ref="H49:H50"/>
    <mergeCell ref="B62:B63"/>
    <mergeCell ref="D60:D61"/>
    <mergeCell ref="E60:E61"/>
    <mergeCell ref="D62:D63"/>
    <mergeCell ref="E62:E63"/>
    <mergeCell ref="B60:B61"/>
    <mergeCell ref="F57:F58"/>
    <mergeCell ref="H57:H58"/>
  </mergeCells>
  <pageMargins left="0.70866141732283505" right="0.70866141732283505" top="0.74803149606299202" bottom="0.74803149606299202" header="0.31496062992126" footer="0.31496062992126"/>
  <pageSetup paperSize="9" scale="35" firstPageNumber="0" fitToWidth="2" fitToHeight="2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7"/>
  <sheetViews>
    <sheetView topLeftCell="A18" zoomScale="80" zoomScaleNormal="80" zoomScaleSheetLayoutView="32" workbookViewId="0">
      <selection activeCell="H45" sqref="H45"/>
    </sheetView>
  </sheetViews>
  <sheetFormatPr defaultColWidth="9.140625" defaultRowHeight="15.75"/>
  <cols>
    <col min="1" max="1" width="9.140625" style="120"/>
    <col min="2" max="2" width="44.28515625" style="120" customWidth="1"/>
    <col min="3" max="3" width="20.7109375" style="120" customWidth="1"/>
    <col min="4" max="4" width="15" style="120" customWidth="1"/>
    <col min="5" max="5" width="13.140625" style="120" customWidth="1"/>
    <col min="6" max="6" width="8.7109375" style="121" customWidth="1"/>
    <col min="7" max="7" width="13.7109375" style="120" customWidth="1"/>
    <col min="8" max="8" width="12.28515625" style="118" customWidth="1"/>
    <col min="9" max="9" width="7.85546875" style="120" customWidth="1"/>
    <col min="10" max="11" width="13.7109375" style="120" customWidth="1"/>
    <col min="12" max="12" width="13.7109375" style="118" customWidth="1"/>
    <col min="13" max="13" width="10.5703125" style="120" customWidth="1"/>
    <col min="14" max="14" width="13.5703125" style="120" customWidth="1"/>
    <col min="15" max="16" width="17.42578125" style="120" customWidth="1"/>
    <col min="17" max="17" width="9.140625" style="120"/>
    <col min="18" max="18" width="11.5703125" style="120" customWidth="1"/>
    <col min="19" max="19" width="7" style="120" customWidth="1"/>
    <col min="20" max="20" width="11.85546875" style="120" customWidth="1"/>
    <col min="21" max="21" width="7.5703125" style="120" customWidth="1"/>
    <col min="22" max="22" width="11.42578125" style="120" customWidth="1"/>
    <col min="23" max="23" width="7.85546875" style="120" customWidth="1"/>
    <col min="24" max="24" width="12.140625" style="120" customWidth="1"/>
    <col min="25" max="25" width="7.7109375" style="120" customWidth="1"/>
    <col min="26" max="26" width="10" style="120" customWidth="1"/>
    <col min="27" max="27" width="7" style="120" customWidth="1"/>
    <col min="28" max="28" width="11.28515625" style="120" customWidth="1"/>
    <col min="29" max="29" width="12.7109375" style="120" customWidth="1"/>
    <col min="30" max="30" width="20.85546875" style="120" customWidth="1"/>
    <col min="31" max="31" width="23.7109375" style="120" customWidth="1"/>
    <col min="32" max="32" width="20.140625" style="120" customWidth="1"/>
    <col min="33" max="33" width="17" style="120" customWidth="1"/>
    <col min="34" max="16384" width="9.140625" style="120"/>
  </cols>
  <sheetData>
    <row r="1" spans="1:33" ht="18.75">
      <c r="A1" s="122"/>
      <c r="B1" s="123" t="s">
        <v>180</v>
      </c>
      <c r="C1" s="123"/>
      <c r="D1" s="124"/>
      <c r="E1" s="123" t="s">
        <v>180</v>
      </c>
      <c r="F1" s="125"/>
      <c r="G1" s="124"/>
      <c r="H1" s="126"/>
      <c r="I1" s="184"/>
      <c r="J1" s="124"/>
      <c r="K1" s="124"/>
      <c r="L1" s="123"/>
      <c r="M1" s="124"/>
      <c r="N1" s="124"/>
      <c r="O1" s="124" t="s">
        <v>181</v>
      </c>
      <c r="P1" s="124"/>
      <c r="Q1" s="124"/>
      <c r="R1" s="124"/>
      <c r="S1" s="122"/>
      <c r="T1" s="122"/>
      <c r="U1" s="122"/>
      <c r="V1" s="129"/>
    </row>
    <row r="2" spans="1:33" ht="18.75">
      <c r="A2" s="122"/>
      <c r="B2" s="123"/>
      <c r="C2" s="123"/>
      <c r="D2" s="124"/>
      <c r="E2" s="123"/>
      <c r="F2" s="125"/>
      <c r="G2" s="124"/>
      <c r="H2" s="126"/>
      <c r="I2" s="184"/>
      <c r="J2" s="124"/>
      <c r="K2" s="124"/>
      <c r="L2" s="123"/>
      <c r="M2" s="124"/>
      <c r="N2" s="124"/>
      <c r="O2" s="124" t="s">
        <v>182</v>
      </c>
      <c r="P2" s="124"/>
      <c r="Q2" s="124"/>
      <c r="R2" s="124" t="s">
        <v>183</v>
      </c>
      <c r="S2" s="122"/>
      <c r="T2" s="122"/>
      <c r="U2" s="122"/>
      <c r="V2" s="129"/>
    </row>
    <row r="3" spans="1:33" ht="18.75">
      <c r="A3" s="122"/>
      <c r="B3" s="508" t="s">
        <v>184</v>
      </c>
      <c r="C3" s="508"/>
      <c r="D3" s="124"/>
      <c r="E3" s="509" t="s">
        <v>185</v>
      </c>
      <c r="F3" s="510"/>
      <c r="G3" s="511"/>
      <c r="H3" s="511"/>
      <c r="I3" s="511"/>
      <c r="J3" s="511"/>
      <c r="K3" s="511"/>
      <c r="L3" s="511"/>
      <c r="M3" s="511"/>
      <c r="N3" s="124"/>
      <c r="O3" s="124" t="s">
        <v>186</v>
      </c>
      <c r="P3" s="124"/>
      <c r="Q3" s="512" t="s">
        <v>187</v>
      </c>
      <c r="R3" s="512"/>
      <c r="S3" s="195"/>
      <c r="T3" s="122"/>
      <c r="U3" s="122"/>
      <c r="V3" s="129"/>
    </row>
    <row r="4" spans="1:33" ht="18.75">
      <c r="A4" s="122"/>
      <c r="B4" s="123"/>
      <c r="C4" s="123"/>
      <c r="D4" s="124"/>
      <c r="E4" s="123"/>
      <c r="F4" s="125"/>
      <c r="G4" s="124"/>
      <c r="H4" s="126"/>
      <c r="I4" s="184"/>
      <c r="J4" s="124"/>
      <c r="K4" s="124"/>
      <c r="L4" s="123"/>
      <c r="M4" s="124"/>
      <c r="N4" s="124"/>
      <c r="O4" s="513" t="s">
        <v>188</v>
      </c>
      <c r="P4" s="513"/>
      <c r="Q4" s="513"/>
      <c r="R4" s="513"/>
      <c r="S4" s="513"/>
      <c r="T4" s="513"/>
      <c r="U4" s="513"/>
      <c r="V4" s="129"/>
    </row>
    <row r="5" spans="1:33" ht="18.75" customHeight="1">
      <c r="A5" s="122"/>
      <c r="B5" s="127" t="s">
        <v>189</v>
      </c>
      <c r="C5" s="123" t="s">
        <v>190</v>
      </c>
      <c r="D5" s="124"/>
      <c r="E5" s="127" t="s">
        <v>189</v>
      </c>
      <c r="F5" s="128"/>
      <c r="G5" s="129"/>
      <c r="H5" s="123" t="s">
        <v>191</v>
      </c>
      <c r="I5" s="124"/>
      <c r="J5" s="124"/>
      <c r="K5" s="124"/>
      <c r="L5" s="123"/>
      <c r="M5" s="124"/>
      <c r="N5" s="124"/>
      <c r="O5" s="488" t="s">
        <v>192</v>
      </c>
      <c r="P5" s="488"/>
      <c r="Q5" s="488"/>
      <c r="R5" s="488"/>
      <c r="S5" s="488"/>
      <c r="T5" s="488"/>
      <c r="U5" s="488"/>
      <c r="V5" s="488"/>
      <c r="W5" s="488"/>
      <c r="X5" s="488"/>
      <c r="Y5" s="488"/>
    </row>
    <row r="6" spans="1:33" ht="36.950000000000003" customHeight="1">
      <c r="A6" s="122"/>
      <c r="B6" s="123"/>
      <c r="C6" s="123"/>
      <c r="D6" s="124"/>
      <c r="E6" s="123"/>
      <c r="F6" s="125"/>
      <c r="G6" s="124"/>
      <c r="H6" s="126"/>
      <c r="I6" s="184"/>
      <c r="J6" s="124"/>
      <c r="K6" s="124"/>
      <c r="L6" s="123"/>
      <c r="M6" s="124"/>
      <c r="N6" s="124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8"/>
    </row>
    <row r="7" spans="1:33" ht="18.75">
      <c r="A7" s="122"/>
      <c r="B7" s="130" t="s">
        <v>193</v>
      </c>
      <c r="C7" s="123"/>
      <c r="D7" s="124"/>
      <c r="E7" s="130" t="s">
        <v>193</v>
      </c>
      <c r="F7" s="125"/>
      <c r="G7" s="124"/>
      <c r="H7" s="126"/>
      <c r="I7" s="184"/>
      <c r="J7" s="124"/>
      <c r="K7" s="124"/>
      <c r="L7" s="123"/>
      <c r="M7" s="124"/>
      <c r="N7" s="124"/>
      <c r="O7" s="124" t="s">
        <v>194</v>
      </c>
      <c r="P7" s="124"/>
      <c r="Q7" s="124"/>
      <c r="R7" s="124"/>
      <c r="S7" s="122"/>
      <c r="T7" s="122"/>
      <c r="U7" s="122"/>
      <c r="V7" s="129"/>
    </row>
    <row r="8" spans="1:33" ht="18.75">
      <c r="A8" s="122"/>
      <c r="B8" s="131"/>
      <c r="C8" s="132"/>
      <c r="D8" s="122"/>
      <c r="E8" s="122"/>
      <c r="F8" s="133"/>
      <c r="G8" s="122"/>
      <c r="H8" s="134"/>
      <c r="I8" s="185"/>
      <c r="J8" s="122"/>
      <c r="K8" s="122"/>
      <c r="L8" s="132"/>
      <c r="M8" s="122"/>
      <c r="N8" s="122"/>
      <c r="O8" s="122"/>
      <c r="P8" s="122"/>
      <c r="Q8" s="122"/>
      <c r="R8" s="122"/>
      <c r="S8" s="122"/>
      <c r="T8" s="122"/>
      <c r="U8" s="122"/>
      <c r="V8" s="129"/>
    </row>
    <row r="9" spans="1:33" ht="18.75">
      <c r="A9" s="122"/>
      <c r="B9" s="132"/>
      <c r="C9" s="132"/>
      <c r="D9" s="122"/>
      <c r="E9" s="122"/>
      <c r="F9" s="133"/>
      <c r="G9" s="122"/>
      <c r="H9" s="126" t="s">
        <v>195</v>
      </c>
      <c r="I9" s="184"/>
      <c r="J9" s="122"/>
      <c r="K9" s="122"/>
      <c r="L9" s="132"/>
      <c r="M9" s="122"/>
      <c r="N9" s="122"/>
      <c r="O9" s="122"/>
      <c r="P9" s="122"/>
      <c r="Q9" s="122"/>
      <c r="R9" s="122"/>
      <c r="S9" s="122"/>
      <c r="T9" s="122"/>
      <c r="U9" s="122"/>
      <c r="V9" s="129"/>
    </row>
    <row r="10" spans="1:33" ht="18.75">
      <c r="A10" s="122"/>
      <c r="B10" s="135" t="s">
        <v>196</v>
      </c>
      <c r="C10" s="135"/>
      <c r="D10" s="135"/>
      <c r="E10" s="135"/>
      <c r="F10" s="125"/>
      <c r="G10" s="135"/>
      <c r="H10" s="135"/>
      <c r="I10" s="135"/>
      <c r="J10" s="135"/>
      <c r="K10" s="135"/>
      <c r="L10" s="135"/>
      <c r="M10" s="135"/>
      <c r="N10" s="129"/>
      <c r="O10" s="129"/>
      <c r="P10" s="129"/>
      <c r="Q10" s="129"/>
      <c r="R10" s="124"/>
      <c r="S10" s="129"/>
      <c r="T10" s="129"/>
      <c r="U10" s="122"/>
      <c r="V10" s="129"/>
    </row>
    <row r="11" spans="1:33" ht="18.75">
      <c r="A11" s="122"/>
      <c r="B11" s="132"/>
      <c r="C11" s="123"/>
      <c r="D11" s="124"/>
      <c r="E11" s="124"/>
      <c r="F11" s="136"/>
      <c r="G11" s="124"/>
      <c r="H11" s="134"/>
      <c r="I11" s="185"/>
      <c r="J11" s="122"/>
      <c r="K11" s="122"/>
      <c r="L11" s="132"/>
      <c r="M11" s="122"/>
      <c r="N11" s="122"/>
      <c r="O11" s="122"/>
      <c r="P11" s="122"/>
      <c r="Q11" s="122"/>
      <c r="R11" s="122"/>
      <c r="S11" s="122"/>
      <c r="T11" s="122"/>
      <c r="U11" s="122"/>
      <c r="V11" s="129"/>
    </row>
    <row r="12" spans="1:33" ht="18.75">
      <c r="A12" s="122"/>
      <c r="B12" s="123" t="s">
        <v>197</v>
      </c>
      <c r="C12" s="123"/>
      <c r="D12" s="124" t="s">
        <v>41</v>
      </c>
      <c r="E12" s="124"/>
      <c r="F12" s="136">
        <v>203</v>
      </c>
      <c r="G12" s="124"/>
      <c r="H12" s="134"/>
      <c r="I12" s="185"/>
      <c r="J12" s="122"/>
      <c r="K12" s="122"/>
      <c r="L12" s="132"/>
      <c r="M12" s="122"/>
      <c r="N12" s="122"/>
      <c r="O12" s="122"/>
      <c r="P12" s="122"/>
      <c r="Q12" s="122"/>
      <c r="R12" s="122"/>
      <c r="S12" s="514"/>
      <c r="T12" s="514"/>
      <c r="U12" s="514"/>
      <c r="V12" s="129"/>
    </row>
    <row r="15" spans="1:33">
      <c r="A15" s="137"/>
      <c r="B15" s="137"/>
      <c r="C15" s="137"/>
      <c r="D15" s="137"/>
      <c r="E15" s="137"/>
      <c r="F15" s="138"/>
      <c r="G15" s="139" t="s">
        <v>198</v>
      </c>
      <c r="H15" s="140">
        <v>17697</v>
      </c>
      <c r="I15" s="137"/>
      <c r="J15" s="500"/>
      <c r="K15" s="500"/>
      <c r="L15" s="500"/>
      <c r="M15" s="500"/>
      <c r="N15" s="500"/>
      <c r="O15" s="186"/>
      <c r="P15" s="186"/>
      <c r="Q15" s="196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</row>
    <row r="16" spans="1:33" ht="18" customHeight="1">
      <c r="A16" s="483" t="s">
        <v>199</v>
      </c>
      <c r="B16" s="483" t="s">
        <v>200</v>
      </c>
      <c r="C16" s="483" t="s">
        <v>201</v>
      </c>
      <c r="D16" s="483" t="s">
        <v>202</v>
      </c>
      <c r="E16" s="501" t="s">
        <v>203</v>
      </c>
      <c r="F16" s="501"/>
      <c r="G16" s="494" t="s">
        <v>204</v>
      </c>
      <c r="H16" s="497" t="s">
        <v>205</v>
      </c>
      <c r="I16" s="484" t="s">
        <v>206</v>
      </c>
      <c r="J16" s="483" t="s">
        <v>207</v>
      </c>
      <c r="K16" s="187"/>
      <c r="L16" s="188"/>
      <c r="M16" s="484" t="s">
        <v>208</v>
      </c>
      <c r="N16" s="485"/>
      <c r="O16" s="494" t="s">
        <v>209</v>
      </c>
      <c r="P16" s="187"/>
      <c r="Q16" s="502" t="s">
        <v>210</v>
      </c>
      <c r="R16" s="503"/>
      <c r="S16" s="503"/>
      <c r="T16" s="503"/>
      <c r="U16" s="503"/>
      <c r="V16" s="503"/>
      <c r="W16" s="503"/>
      <c r="X16" s="503"/>
      <c r="Y16" s="503"/>
      <c r="Z16" s="503"/>
      <c r="AA16" s="503"/>
      <c r="AB16" s="503"/>
      <c r="AC16" s="503"/>
      <c r="AD16" s="503"/>
      <c r="AE16" s="504"/>
      <c r="AF16" s="483" t="s">
        <v>211</v>
      </c>
      <c r="AG16" s="200"/>
    </row>
    <row r="17" spans="1:33" s="117" customFormat="1" ht="96.75" customHeight="1">
      <c r="A17" s="483"/>
      <c r="B17" s="483"/>
      <c r="C17" s="483"/>
      <c r="D17" s="483"/>
      <c r="E17" s="483" t="s">
        <v>212</v>
      </c>
      <c r="F17" s="493" t="s">
        <v>213</v>
      </c>
      <c r="G17" s="495"/>
      <c r="H17" s="498"/>
      <c r="I17" s="489"/>
      <c r="J17" s="483"/>
      <c r="K17" s="489" t="s">
        <v>214</v>
      </c>
      <c r="L17" s="490"/>
      <c r="M17" s="486"/>
      <c r="N17" s="487"/>
      <c r="O17" s="495"/>
      <c r="P17" s="144" t="s">
        <v>215</v>
      </c>
      <c r="Q17" s="483" t="s">
        <v>216</v>
      </c>
      <c r="R17" s="483"/>
      <c r="S17" s="505" t="s">
        <v>217</v>
      </c>
      <c r="T17" s="505"/>
      <c r="U17" s="505">
        <v>0.3</v>
      </c>
      <c r="V17" s="505"/>
      <c r="W17" s="505" t="s">
        <v>218</v>
      </c>
      <c r="X17" s="505"/>
      <c r="Y17" s="505" t="s">
        <v>219</v>
      </c>
      <c r="Z17" s="505"/>
      <c r="AA17" s="483" t="s">
        <v>220</v>
      </c>
      <c r="AB17" s="483"/>
      <c r="AC17" s="506" t="s">
        <v>221</v>
      </c>
      <c r="AD17" s="507"/>
      <c r="AE17" s="494" t="s">
        <v>222</v>
      </c>
      <c r="AF17" s="483"/>
      <c r="AG17" s="201"/>
    </row>
    <row r="18" spans="1:33" s="117" customFormat="1" ht="54" customHeight="1">
      <c r="A18" s="483"/>
      <c r="B18" s="483"/>
      <c r="C18" s="483"/>
      <c r="D18" s="483"/>
      <c r="E18" s="483"/>
      <c r="F18" s="493"/>
      <c r="G18" s="496"/>
      <c r="H18" s="499"/>
      <c r="I18" s="486"/>
      <c r="J18" s="483"/>
      <c r="K18" s="486"/>
      <c r="L18" s="487"/>
      <c r="M18" s="189" t="s">
        <v>223</v>
      </c>
      <c r="N18" s="190" t="s">
        <v>224</v>
      </c>
      <c r="O18" s="496"/>
      <c r="P18" s="145"/>
      <c r="Q18" s="141" t="s">
        <v>225</v>
      </c>
      <c r="R18" s="141" t="s">
        <v>226</v>
      </c>
      <c r="S18" s="141" t="s">
        <v>225</v>
      </c>
      <c r="T18" s="141" t="s">
        <v>226</v>
      </c>
      <c r="U18" s="141" t="s">
        <v>225</v>
      </c>
      <c r="V18" s="141" t="s">
        <v>226</v>
      </c>
      <c r="W18" s="141" t="s">
        <v>76</v>
      </c>
      <c r="X18" s="141" t="s">
        <v>224</v>
      </c>
      <c r="Y18" s="141" t="s">
        <v>227</v>
      </c>
      <c r="Z18" s="141" t="s">
        <v>226</v>
      </c>
      <c r="AA18" s="141" t="s">
        <v>227</v>
      </c>
      <c r="AB18" s="141" t="s">
        <v>226</v>
      </c>
      <c r="AC18" s="141" t="s">
        <v>228</v>
      </c>
      <c r="AD18" s="143" t="s">
        <v>226</v>
      </c>
      <c r="AE18" s="496"/>
      <c r="AF18" s="483"/>
      <c r="AG18" s="201"/>
    </row>
    <row r="19" spans="1:33" ht="19.5" customHeight="1">
      <c r="A19" s="142">
        <v>1</v>
      </c>
      <c r="B19" s="142">
        <v>2</v>
      </c>
      <c r="C19" s="142">
        <v>3</v>
      </c>
      <c r="D19" s="142">
        <v>4</v>
      </c>
      <c r="E19" s="142">
        <v>5</v>
      </c>
      <c r="F19" s="142">
        <v>6</v>
      </c>
      <c r="G19" s="142">
        <v>7</v>
      </c>
      <c r="H19" s="142">
        <v>8</v>
      </c>
      <c r="I19" s="142">
        <v>9</v>
      </c>
      <c r="J19" s="142">
        <v>10</v>
      </c>
      <c r="K19" s="142"/>
      <c r="L19" s="191"/>
      <c r="M19" s="142">
        <v>11</v>
      </c>
      <c r="N19" s="142">
        <v>12</v>
      </c>
      <c r="O19" s="142">
        <v>13</v>
      </c>
      <c r="P19" s="142"/>
      <c r="Q19" s="142">
        <v>14</v>
      </c>
      <c r="R19" s="142">
        <v>15</v>
      </c>
      <c r="S19" s="142">
        <v>16</v>
      </c>
      <c r="T19" s="142">
        <v>17</v>
      </c>
      <c r="U19" s="142">
        <v>18</v>
      </c>
      <c r="V19" s="142">
        <v>19</v>
      </c>
      <c r="W19" s="142">
        <v>20</v>
      </c>
      <c r="X19" s="142">
        <v>21</v>
      </c>
      <c r="Y19" s="142">
        <v>22</v>
      </c>
      <c r="Z19" s="142">
        <v>23</v>
      </c>
      <c r="AA19" s="142">
        <v>24</v>
      </c>
      <c r="AB19" s="142">
        <v>25</v>
      </c>
      <c r="AC19" s="142"/>
      <c r="AD19" s="142">
        <v>26</v>
      </c>
      <c r="AE19" s="142">
        <v>27</v>
      </c>
      <c r="AF19" s="142">
        <v>28</v>
      </c>
      <c r="AG19" s="200"/>
    </row>
    <row r="20" spans="1:33" s="118" customFormat="1" ht="24.95" customHeight="1">
      <c r="A20" s="146">
        <v>1</v>
      </c>
      <c r="B20" s="147" t="s">
        <v>120</v>
      </c>
      <c r="C20" s="147" t="s">
        <v>229</v>
      </c>
      <c r="D20" s="147" t="s">
        <v>230</v>
      </c>
      <c r="E20" s="148" t="s">
        <v>231</v>
      </c>
      <c r="F20" s="149" t="s">
        <v>232</v>
      </c>
      <c r="G20" s="150">
        <v>27</v>
      </c>
      <c r="H20" s="151">
        <v>6.22</v>
      </c>
      <c r="I20" s="192">
        <v>1</v>
      </c>
      <c r="J20" s="158">
        <f t="shared" ref="J20:J44" si="0">$H$15*H20*I20</f>
        <v>110075.34</v>
      </c>
      <c r="K20" s="158">
        <v>75</v>
      </c>
      <c r="L20" s="158">
        <f>(J20*K20)/100</f>
        <v>82556.505000000005</v>
      </c>
      <c r="M20" s="147">
        <v>25</v>
      </c>
      <c r="N20" s="158">
        <f t="shared" ref="N20:N32" si="1">(J20+L20)*M20/100</f>
        <v>48157.96125</v>
      </c>
      <c r="O20" s="158">
        <f t="shared" ref="O20:O44" si="2">J20+L20+N20</f>
        <v>240789.80624999999</v>
      </c>
      <c r="P20" s="158"/>
      <c r="Q20" s="147"/>
      <c r="R20" s="147">
        <f>SUM($H$15*0.2)*Q20</f>
        <v>0</v>
      </c>
      <c r="S20" s="147"/>
      <c r="T20" s="147">
        <f t="shared" ref="T20:T40" si="3">$H$15*0.2*S20</f>
        <v>0</v>
      </c>
      <c r="U20" s="158"/>
      <c r="V20" s="147">
        <f t="shared" ref="V20:V44" si="4">$H$15*0.3*U20</f>
        <v>0</v>
      </c>
      <c r="W20" s="147"/>
      <c r="X20" s="147">
        <f t="shared" ref="X20:X40" si="5">SUM($H$15*W20/100)</f>
        <v>0</v>
      </c>
      <c r="Y20" s="147"/>
      <c r="Z20" s="147">
        <f t="shared" ref="Z20:Z44" si="6">SUM($H$15*H20/168*24)/6*Y20</f>
        <v>0</v>
      </c>
      <c r="AA20" s="147"/>
      <c r="AB20" s="147">
        <f t="shared" ref="AB20:AB44" si="7">SUM($H$15*H20*I20*0.5/168*8)*AA20</f>
        <v>0</v>
      </c>
      <c r="AC20" s="147"/>
      <c r="AD20" s="158">
        <f t="shared" ref="AD20:AD44" si="8">O20*10%</f>
        <v>24078.980625</v>
      </c>
      <c r="AE20" s="193">
        <f t="shared" ref="AE20:AE44" si="9">SUM(R20,T20,V20,Z20,X20,AD20,AB20)</f>
        <v>24078.980625</v>
      </c>
      <c r="AF20" s="158">
        <f>O20+AE20</f>
        <v>264868.78687499999</v>
      </c>
      <c r="AG20" s="202"/>
    </row>
    <row r="21" spans="1:33" ht="24.95" customHeight="1">
      <c r="A21" s="152">
        <v>2</v>
      </c>
      <c r="B21" s="153" t="s">
        <v>233</v>
      </c>
      <c r="C21" s="153" t="s">
        <v>234</v>
      </c>
      <c r="D21" s="153" t="s">
        <v>230</v>
      </c>
      <c r="E21" s="154" t="s">
        <v>235</v>
      </c>
      <c r="F21" s="155">
        <v>1</v>
      </c>
      <c r="G21" s="153">
        <v>31</v>
      </c>
      <c r="H21" s="148">
        <v>5.91</v>
      </c>
      <c r="I21" s="153">
        <v>0.5</v>
      </c>
      <c r="J21" s="193">
        <f t="shared" si="0"/>
        <v>52294.635000000002</v>
      </c>
      <c r="K21" s="158">
        <v>75</v>
      </c>
      <c r="L21" s="158">
        <f t="shared" ref="L21:L44" si="10">(J21*K21)/100</f>
        <v>39220.97625</v>
      </c>
      <c r="M21" s="153">
        <v>25</v>
      </c>
      <c r="N21" s="193">
        <f t="shared" si="1"/>
        <v>22878.9028125</v>
      </c>
      <c r="O21" s="158">
        <f t="shared" si="2"/>
        <v>114394.51406250001</v>
      </c>
      <c r="P21" s="193"/>
      <c r="Q21" s="153"/>
      <c r="R21" s="147">
        <f t="shared" ref="R21:R40" si="11">SUM($H$15*0.2)*Q21</f>
        <v>0</v>
      </c>
      <c r="S21" s="153"/>
      <c r="T21" s="147">
        <f t="shared" si="3"/>
        <v>0</v>
      </c>
      <c r="U21" s="193"/>
      <c r="V21" s="147">
        <f t="shared" si="4"/>
        <v>0</v>
      </c>
      <c r="W21" s="153"/>
      <c r="X21" s="147">
        <f t="shared" si="5"/>
        <v>0</v>
      </c>
      <c r="Y21" s="153"/>
      <c r="Z21" s="147">
        <f t="shared" si="6"/>
        <v>0</v>
      </c>
      <c r="AA21" s="153"/>
      <c r="AB21" s="147">
        <f t="shared" si="7"/>
        <v>0</v>
      </c>
      <c r="AC21" s="153"/>
      <c r="AD21" s="158">
        <f t="shared" si="8"/>
        <v>11439.451406250002</v>
      </c>
      <c r="AE21" s="193">
        <f t="shared" si="9"/>
        <v>11439.451406250002</v>
      </c>
      <c r="AF21" s="158">
        <f t="shared" ref="AF21:AF44" si="12">O21+AE21</f>
        <v>125833.96546875002</v>
      </c>
      <c r="AG21" s="200"/>
    </row>
    <row r="22" spans="1:33" ht="24.95" customHeight="1">
      <c r="A22" s="152">
        <v>3</v>
      </c>
      <c r="B22" s="153" t="s">
        <v>98</v>
      </c>
      <c r="C22" s="153" t="s">
        <v>234</v>
      </c>
      <c r="D22" s="153" t="s">
        <v>230</v>
      </c>
      <c r="E22" s="154" t="s">
        <v>235</v>
      </c>
      <c r="F22" s="155"/>
      <c r="G22" s="153">
        <v>14.2</v>
      </c>
      <c r="H22" s="148">
        <v>5.43</v>
      </c>
      <c r="I22" s="153">
        <v>1</v>
      </c>
      <c r="J22" s="193">
        <f t="shared" si="0"/>
        <v>96094.709999999992</v>
      </c>
      <c r="K22" s="158">
        <v>75</v>
      </c>
      <c r="L22" s="158">
        <f t="shared" si="10"/>
        <v>72071.032499999987</v>
      </c>
      <c r="M22" s="153">
        <v>25</v>
      </c>
      <c r="N22" s="193">
        <f t="shared" si="1"/>
        <v>42041.435624999998</v>
      </c>
      <c r="O22" s="158">
        <f t="shared" si="2"/>
        <v>210207.17812499998</v>
      </c>
      <c r="P22" s="193"/>
      <c r="Q22" s="153"/>
      <c r="R22" s="147">
        <f t="shared" si="11"/>
        <v>0</v>
      </c>
      <c r="S22" s="153"/>
      <c r="T22" s="147">
        <f t="shared" si="3"/>
        <v>0</v>
      </c>
      <c r="U22" s="193"/>
      <c r="V22" s="147">
        <f t="shared" si="4"/>
        <v>0</v>
      </c>
      <c r="W22" s="153"/>
      <c r="X22" s="147">
        <f t="shared" si="5"/>
        <v>0</v>
      </c>
      <c r="Y22" s="153"/>
      <c r="Z22" s="147">
        <f t="shared" si="6"/>
        <v>0</v>
      </c>
      <c r="AA22" s="153"/>
      <c r="AB22" s="147">
        <f t="shared" si="7"/>
        <v>0</v>
      </c>
      <c r="AC22" s="153"/>
      <c r="AD22" s="158">
        <f t="shared" si="8"/>
        <v>21020.717812499999</v>
      </c>
      <c r="AE22" s="193">
        <f t="shared" si="9"/>
        <v>21020.717812499999</v>
      </c>
      <c r="AF22" s="158">
        <f t="shared" si="12"/>
        <v>231227.89593749997</v>
      </c>
      <c r="AG22" s="200"/>
    </row>
    <row r="23" spans="1:33" ht="24.95" customHeight="1">
      <c r="A23" s="152">
        <v>4</v>
      </c>
      <c r="B23" s="153" t="s">
        <v>236</v>
      </c>
      <c r="C23" s="153" t="s">
        <v>237</v>
      </c>
      <c r="D23" s="153" t="s">
        <v>230</v>
      </c>
      <c r="E23" s="154" t="s">
        <v>235</v>
      </c>
      <c r="F23" s="155"/>
      <c r="G23" s="156">
        <v>25</v>
      </c>
      <c r="H23" s="148">
        <v>5.29</v>
      </c>
      <c r="I23" s="153">
        <v>1</v>
      </c>
      <c r="J23" s="193">
        <f t="shared" si="0"/>
        <v>93617.13</v>
      </c>
      <c r="K23" s="158">
        <v>75</v>
      </c>
      <c r="L23" s="158">
        <f t="shared" si="10"/>
        <v>70212.847500000003</v>
      </c>
      <c r="M23" s="153">
        <v>25</v>
      </c>
      <c r="N23" s="193">
        <f t="shared" si="1"/>
        <v>40957.494375000002</v>
      </c>
      <c r="O23" s="158">
        <f t="shared" si="2"/>
        <v>204787.47187500002</v>
      </c>
      <c r="P23" s="193"/>
      <c r="Q23" s="153"/>
      <c r="R23" s="147">
        <f t="shared" si="11"/>
        <v>0</v>
      </c>
      <c r="S23" s="153"/>
      <c r="T23" s="147">
        <f t="shared" si="3"/>
        <v>0</v>
      </c>
      <c r="U23" s="193"/>
      <c r="V23" s="147">
        <f t="shared" si="4"/>
        <v>0</v>
      </c>
      <c r="W23" s="153"/>
      <c r="X23" s="147">
        <f t="shared" si="5"/>
        <v>0</v>
      </c>
      <c r="Y23" s="153"/>
      <c r="Z23" s="147">
        <f t="shared" si="6"/>
        <v>0</v>
      </c>
      <c r="AA23" s="153"/>
      <c r="AB23" s="147">
        <f t="shared" si="7"/>
        <v>0</v>
      </c>
      <c r="AC23" s="153"/>
      <c r="AD23" s="158">
        <f t="shared" si="8"/>
        <v>20478.747187500005</v>
      </c>
      <c r="AE23" s="193">
        <f t="shared" si="9"/>
        <v>20478.747187500005</v>
      </c>
      <c r="AF23" s="158">
        <f t="shared" si="12"/>
        <v>225266.21906250002</v>
      </c>
      <c r="AG23" s="200"/>
    </row>
    <row r="24" spans="1:33" ht="24.95" customHeight="1">
      <c r="A24" s="152">
        <v>5</v>
      </c>
      <c r="B24" s="153" t="s">
        <v>108</v>
      </c>
      <c r="C24" s="153" t="s">
        <v>237</v>
      </c>
      <c r="D24" s="153" t="s">
        <v>230</v>
      </c>
      <c r="E24" s="154" t="s">
        <v>235</v>
      </c>
      <c r="F24" s="155"/>
      <c r="G24" s="153">
        <v>4.8</v>
      </c>
      <c r="H24" s="154">
        <v>5.01</v>
      </c>
      <c r="I24" s="153">
        <v>0.5</v>
      </c>
      <c r="J24" s="193">
        <f t="shared" si="0"/>
        <v>44330.985000000001</v>
      </c>
      <c r="K24" s="158">
        <v>75</v>
      </c>
      <c r="L24" s="158">
        <f t="shared" si="10"/>
        <v>33248.238749999997</v>
      </c>
      <c r="M24" s="153">
        <v>25</v>
      </c>
      <c r="N24" s="193">
        <f t="shared" si="1"/>
        <v>19394.805937500001</v>
      </c>
      <c r="O24" s="158">
        <f t="shared" si="2"/>
        <v>96974.029687500006</v>
      </c>
      <c r="P24" s="193"/>
      <c r="Q24" s="153"/>
      <c r="R24" s="147">
        <f t="shared" si="11"/>
        <v>0</v>
      </c>
      <c r="S24" s="153"/>
      <c r="T24" s="147">
        <f t="shared" si="3"/>
        <v>0</v>
      </c>
      <c r="U24" s="193"/>
      <c r="V24" s="147">
        <f t="shared" si="4"/>
        <v>0</v>
      </c>
      <c r="W24" s="153"/>
      <c r="X24" s="147">
        <f t="shared" si="5"/>
        <v>0</v>
      </c>
      <c r="Y24" s="153"/>
      <c r="Z24" s="147">
        <f t="shared" si="6"/>
        <v>0</v>
      </c>
      <c r="AA24" s="153"/>
      <c r="AB24" s="147">
        <f t="shared" si="7"/>
        <v>0</v>
      </c>
      <c r="AC24" s="153"/>
      <c r="AD24" s="158">
        <f t="shared" si="8"/>
        <v>9697.4029687500006</v>
      </c>
      <c r="AE24" s="193">
        <f t="shared" si="9"/>
        <v>9697.4029687500006</v>
      </c>
      <c r="AF24" s="158">
        <f t="shared" si="12"/>
        <v>106671.43265625001</v>
      </c>
      <c r="AG24" s="200"/>
    </row>
    <row r="25" spans="1:33" ht="24.95" customHeight="1">
      <c r="A25" s="152">
        <v>6</v>
      </c>
      <c r="B25" s="153" t="s">
        <v>238</v>
      </c>
      <c r="C25" s="147" t="s">
        <v>239</v>
      </c>
      <c r="D25" s="147" t="s">
        <v>230</v>
      </c>
      <c r="E25" s="148" t="s">
        <v>240</v>
      </c>
      <c r="F25" s="149"/>
      <c r="G25" s="157">
        <v>4</v>
      </c>
      <c r="H25" s="148">
        <v>4.34</v>
      </c>
      <c r="I25" s="153">
        <v>1</v>
      </c>
      <c r="J25" s="193">
        <f t="shared" si="0"/>
        <v>76804.98</v>
      </c>
      <c r="K25" s="158">
        <v>23</v>
      </c>
      <c r="L25" s="158">
        <f t="shared" si="10"/>
        <v>17665.145399999998</v>
      </c>
      <c r="M25" s="153"/>
      <c r="N25" s="193">
        <f t="shared" si="1"/>
        <v>0</v>
      </c>
      <c r="O25" s="158">
        <f t="shared" si="2"/>
        <v>94470.12539999999</v>
      </c>
      <c r="P25" s="193"/>
      <c r="Q25" s="153"/>
      <c r="R25" s="147">
        <f t="shared" si="11"/>
        <v>0</v>
      </c>
      <c r="S25" s="153"/>
      <c r="T25" s="147">
        <f t="shared" si="3"/>
        <v>0</v>
      </c>
      <c r="U25" s="193"/>
      <c r="V25" s="147">
        <f t="shared" si="4"/>
        <v>0</v>
      </c>
      <c r="W25" s="153"/>
      <c r="X25" s="147">
        <f t="shared" si="5"/>
        <v>0</v>
      </c>
      <c r="Y25" s="153"/>
      <c r="Z25" s="147">
        <f t="shared" si="6"/>
        <v>0</v>
      </c>
      <c r="AA25" s="153"/>
      <c r="AB25" s="147">
        <f t="shared" si="7"/>
        <v>0</v>
      </c>
      <c r="AC25" s="153"/>
      <c r="AD25" s="158">
        <f t="shared" si="8"/>
        <v>9447.0125399999997</v>
      </c>
      <c r="AE25" s="193">
        <f t="shared" si="9"/>
        <v>9447.0125399999997</v>
      </c>
      <c r="AF25" s="158">
        <f t="shared" si="12"/>
        <v>103917.13793999999</v>
      </c>
      <c r="AG25" s="200"/>
    </row>
    <row r="26" spans="1:33" ht="24.95" customHeight="1">
      <c r="A26" s="152">
        <v>7</v>
      </c>
      <c r="B26" s="147" t="s">
        <v>151</v>
      </c>
      <c r="C26" s="147" t="s">
        <v>241</v>
      </c>
      <c r="D26" s="153" t="s">
        <v>230</v>
      </c>
      <c r="E26" s="148" t="s">
        <v>156</v>
      </c>
      <c r="F26" s="149">
        <v>2</v>
      </c>
      <c r="G26" s="158">
        <v>23</v>
      </c>
      <c r="H26" s="148">
        <v>4.67</v>
      </c>
      <c r="I26" s="147">
        <v>1</v>
      </c>
      <c r="J26" s="158">
        <f t="shared" si="0"/>
        <v>82644.990000000005</v>
      </c>
      <c r="K26" s="158">
        <v>75</v>
      </c>
      <c r="L26" s="158">
        <f t="shared" si="10"/>
        <v>61983.7425</v>
      </c>
      <c r="M26" s="153">
        <v>25</v>
      </c>
      <c r="N26" s="193">
        <f t="shared" si="1"/>
        <v>36157.183125000003</v>
      </c>
      <c r="O26" s="158">
        <f t="shared" si="2"/>
        <v>180785.91562500002</v>
      </c>
      <c r="P26" s="193"/>
      <c r="Q26" s="153"/>
      <c r="R26" s="147">
        <f t="shared" si="11"/>
        <v>0</v>
      </c>
      <c r="S26" s="153"/>
      <c r="T26" s="147">
        <f t="shared" si="3"/>
        <v>0</v>
      </c>
      <c r="U26" s="193"/>
      <c r="V26" s="147">
        <f t="shared" si="4"/>
        <v>0</v>
      </c>
      <c r="W26" s="153"/>
      <c r="X26" s="147">
        <f t="shared" si="5"/>
        <v>0</v>
      </c>
      <c r="Y26" s="153"/>
      <c r="Z26" s="147">
        <f t="shared" si="6"/>
        <v>0</v>
      </c>
      <c r="AA26" s="153"/>
      <c r="AB26" s="147">
        <f t="shared" si="7"/>
        <v>0</v>
      </c>
      <c r="AC26" s="147"/>
      <c r="AD26" s="158">
        <f t="shared" si="8"/>
        <v>18078.591562500002</v>
      </c>
      <c r="AE26" s="193">
        <f t="shared" si="9"/>
        <v>18078.591562500002</v>
      </c>
      <c r="AF26" s="158">
        <f t="shared" si="12"/>
        <v>198864.50718750001</v>
      </c>
      <c r="AG26" s="200"/>
    </row>
    <row r="27" spans="1:33" ht="24.95" customHeight="1">
      <c r="A27" s="152">
        <v>8</v>
      </c>
      <c r="B27" s="147" t="s">
        <v>242</v>
      </c>
      <c r="C27" s="147" t="s">
        <v>243</v>
      </c>
      <c r="D27" s="147" t="s">
        <v>244</v>
      </c>
      <c r="E27" s="148" t="s">
        <v>245</v>
      </c>
      <c r="F27" s="155" t="s">
        <v>246</v>
      </c>
      <c r="G27" s="159" t="s">
        <v>158</v>
      </c>
      <c r="H27" s="148">
        <v>3.32</v>
      </c>
      <c r="I27" s="147">
        <v>1</v>
      </c>
      <c r="J27" s="158">
        <f t="shared" si="0"/>
        <v>58754.039999999994</v>
      </c>
      <c r="K27" s="158">
        <v>75</v>
      </c>
      <c r="L27" s="158">
        <f t="shared" si="10"/>
        <v>44065.529999999992</v>
      </c>
      <c r="M27" s="153">
        <v>25</v>
      </c>
      <c r="N27" s="193">
        <f t="shared" si="1"/>
        <v>25704.892499999994</v>
      </c>
      <c r="O27" s="158">
        <f t="shared" si="2"/>
        <v>128524.46249999997</v>
      </c>
      <c r="P27" s="193"/>
      <c r="Q27" s="153"/>
      <c r="R27" s="147">
        <f t="shared" si="11"/>
        <v>0</v>
      </c>
      <c r="S27" s="153"/>
      <c r="T27" s="147">
        <f t="shared" si="3"/>
        <v>0</v>
      </c>
      <c r="U27" s="193"/>
      <c r="V27" s="147">
        <f t="shared" si="4"/>
        <v>0</v>
      </c>
      <c r="W27" s="153"/>
      <c r="X27" s="147">
        <f t="shared" si="5"/>
        <v>0</v>
      </c>
      <c r="Y27" s="153"/>
      <c r="Z27" s="147">
        <f t="shared" si="6"/>
        <v>0</v>
      </c>
      <c r="AA27" s="153"/>
      <c r="AB27" s="147">
        <f t="shared" si="7"/>
        <v>0</v>
      </c>
      <c r="AC27" s="147"/>
      <c r="AD27" s="158">
        <f t="shared" si="8"/>
        <v>12852.446249999997</v>
      </c>
      <c r="AE27" s="193">
        <f t="shared" si="9"/>
        <v>12852.446249999997</v>
      </c>
      <c r="AF27" s="158">
        <f t="shared" si="12"/>
        <v>141376.90874999997</v>
      </c>
      <c r="AG27" s="200"/>
    </row>
    <row r="28" spans="1:33" ht="24.95" customHeight="1">
      <c r="A28" s="152">
        <v>9</v>
      </c>
      <c r="B28" s="153" t="s">
        <v>247</v>
      </c>
      <c r="C28" s="153" t="s">
        <v>248</v>
      </c>
      <c r="D28" s="153" t="s">
        <v>230</v>
      </c>
      <c r="E28" s="154" t="s">
        <v>133</v>
      </c>
      <c r="F28" s="155">
        <v>2</v>
      </c>
      <c r="G28" s="153">
        <v>8</v>
      </c>
      <c r="H28" s="148">
        <v>4.66</v>
      </c>
      <c r="I28" s="153">
        <v>1</v>
      </c>
      <c r="J28" s="158">
        <f t="shared" si="0"/>
        <v>82468.02</v>
      </c>
      <c r="K28" s="158">
        <v>75</v>
      </c>
      <c r="L28" s="158">
        <f t="shared" si="10"/>
        <v>61851.014999999999</v>
      </c>
      <c r="M28" s="153">
        <v>25</v>
      </c>
      <c r="N28" s="193">
        <f t="shared" si="1"/>
        <v>36079.758750000001</v>
      </c>
      <c r="O28" s="158">
        <f t="shared" si="2"/>
        <v>180398.79375000001</v>
      </c>
      <c r="P28" s="193"/>
      <c r="Q28" s="153"/>
      <c r="R28" s="147">
        <f t="shared" si="11"/>
        <v>0</v>
      </c>
      <c r="S28" s="153"/>
      <c r="T28" s="147">
        <f t="shared" si="3"/>
        <v>0</v>
      </c>
      <c r="U28" s="193"/>
      <c r="V28" s="147">
        <f t="shared" si="4"/>
        <v>0</v>
      </c>
      <c r="W28" s="153"/>
      <c r="X28" s="147">
        <f t="shared" si="5"/>
        <v>0</v>
      </c>
      <c r="Y28" s="153"/>
      <c r="Z28" s="147">
        <f t="shared" si="6"/>
        <v>0</v>
      </c>
      <c r="AA28" s="153"/>
      <c r="AB28" s="147">
        <f t="shared" si="7"/>
        <v>0</v>
      </c>
      <c r="AC28" s="153"/>
      <c r="AD28" s="158">
        <f t="shared" si="8"/>
        <v>18039.879375</v>
      </c>
      <c r="AE28" s="193">
        <f t="shared" si="9"/>
        <v>18039.879375</v>
      </c>
      <c r="AF28" s="158">
        <f t="shared" si="12"/>
        <v>198438.673125</v>
      </c>
      <c r="AG28" s="200"/>
    </row>
    <row r="29" spans="1:33" ht="24.95" customHeight="1">
      <c r="A29" s="152">
        <v>10</v>
      </c>
      <c r="B29" s="153" t="s">
        <v>117</v>
      </c>
      <c r="C29" s="153" t="s">
        <v>248</v>
      </c>
      <c r="D29" s="153" t="s">
        <v>230</v>
      </c>
      <c r="E29" s="154" t="s">
        <v>156</v>
      </c>
      <c r="F29" s="155"/>
      <c r="G29" s="153">
        <v>3</v>
      </c>
      <c r="H29" s="148">
        <v>4.0999999999999996</v>
      </c>
      <c r="I29" s="153">
        <v>0.5</v>
      </c>
      <c r="J29" s="158">
        <f t="shared" si="0"/>
        <v>36278.85</v>
      </c>
      <c r="K29" s="158">
        <v>75</v>
      </c>
      <c r="L29" s="158">
        <f t="shared" si="10"/>
        <v>27209.137500000001</v>
      </c>
      <c r="M29" s="153">
        <v>25</v>
      </c>
      <c r="N29" s="193">
        <f t="shared" si="1"/>
        <v>15871.996875000001</v>
      </c>
      <c r="O29" s="158">
        <f t="shared" si="2"/>
        <v>79359.984375</v>
      </c>
      <c r="P29" s="193"/>
      <c r="Q29" s="153"/>
      <c r="R29" s="147">
        <f t="shared" si="11"/>
        <v>0</v>
      </c>
      <c r="S29" s="153"/>
      <c r="T29" s="147">
        <f t="shared" si="3"/>
        <v>0</v>
      </c>
      <c r="U29" s="193"/>
      <c r="V29" s="147">
        <f t="shared" si="4"/>
        <v>0</v>
      </c>
      <c r="W29" s="153"/>
      <c r="X29" s="147">
        <f t="shared" si="5"/>
        <v>0</v>
      </c>
      <c r="Y29" s="153"/>
      <c r="Z29" s="147">
        <f t="shared" si="6"/>
        <v>0</v>
      </c>
      <c r="AA29" s="153"/>
      <c r="AB29" s="147">
        <f t="shared" si="7"/>
        <v>0</v>
      </c>
      <c r="AC29" s="153"/>
      <c r="AD29" s="158">
        <f t="shared" si="8"/>
        <v>7935.9984375000004</v>
      </c>
      <c r="AE29" s="193">
        <f t="shared" si="9"/>
        <v>7935.9984375000004</v>
      </c>
      <c r="AF29" s="158">
        <f t="shared" si="12"/>
        <v>87295.982812500006</v>
      </c>
      <c r="AG29" s="200"/>
    </row>
    <row r="30" spans="1:33" ht="29.1" customHeight="1">
      <c r="A30" s="152">
        <v>11</v>
      </c>
      <c r="B30" s="153" t="s">
        <v>249</v>
      </c>
      <c r="C30" s="153" t="s">
        <v>250</v>
      </c>
      <c r="D30" s="153" t="s">
        <v>230</v>
      </c>
      <c r="E30" s="154" t="s">
        <v>156</v>
      </c>
      <c r="F30" s="155"/>
      <c r="G30" s="153">
        <v>1.9</v>
      </c>
      <c r="H30" s="160">
        <v>4.0999999999999996</v>
      </c>
      <c r="I30" s="153">
        <v>1</v>
      </c>
      <c r="J30" s="158">
        <f t="shared" si="0"/>
        <v>72557.7</v>
      </c>
      <c r="K30" s="158">
        <v>75</v>
      </c>
      <c r="L30" s="158">
        <f t="shared" si="10"/>
        <v>54418.275000000001</v>
      </c>
      <c r="M30" s="153">
        <v>25</v>
      </c>
      <c r="N30" s="193">
        <f t="shared" si="1"/>
        <v>31743.993750000001</v>
      </c>
      <c r="O30" s="158">
        <f t="shared" si="2"/>
        <v>158719.96875</v>
      </c>
      <c r="P30" s="193"/>
      <c r="Q30" s="153"/>
      <c r="R30" s="147">
        <f t="shared" si="11"/>
        <v>0</v>
      </c>
      <c r="S30" s="153"/>
      <c r="T30" s="147">
        <f t="shared" si="3"/>
        <v>0</v>
      </c>
      <c r="U30" s="193"/>
      <c r="V30" s="147">
        <f t="shared" si="4"/>
        <v>0</v>
      </c>
      <c r="W30" s="153"/>
      <c r="X30" s="147">
        <f t="shared" si="5"/>
        <v>0</v>
      </c>
      <c r="Y30" s="153"/>
      <c r="Z30" s="147">
        <f t="shared" si="6"/>
        <v>0</v>
      </c>
      <c r="AA30" s="153"/>
      <c r="AB30" s="147">
        <f t="shared" si="7"/>
        <v>0</v>
      </c>
      <c r="AC30" s="153"/>
      <c r="AD30" s="158">
        <f t="shared" si="8"/>
        <v>15871.996875000001</v>
      </c>
      <c r="AE30" s="193">
        <f t="shared" si="9"/>
        <v>15871.996875000001</v>
      </c>
      <c r="AF30" s="158">
        <f t="shared" si="12"/>
        <v>174591.96562500001</v>
      </c>
      <c r="AG30" s="200"/>
    </row>
    <row r="31" spans="1:33" s="119" customFormat="1" ht="30" customHeight="1">
      <c r="A31" s="152">
        <v>12</v>
      </c>
      <c r="B31" s="153" t="s">
        <v>251</v>
      </c>
      <c r="C31" s="153" t="s">
        <v>252</v>
      </c>
      <c r="D31" s="153" t="s">
        <v>244</v>
      </c>
      <c r="E31" s="154" t="s">
        <v>253</v>
      </c>
      <c r="F31" s="161"/>
      <c r="G31" s="153">
        <v>8.9</v>
      </c>
      <c r="H31" s="148">
        <v>3.5</v>
      </c>
      <c r="I31" s="153">
        <v>1</v>
      </c>
      <c r="J31" s="158">
        <f t="shared" si="0"/>
        <v>61939.5</v>
      </c>
      <c r="K31" s="158">
        <v>23</v>
      </c>
      <c r="L31" s="158">
        <f t="shared" si="10"/>
        <v>14246.084999999999</v>
      </c>
      <c r="M31" s="153">
        <v>25</v>
      </c>
      <c r="N31" s="193">
        <f t="shared" si="1"/>
        <v>19046.396249999998</v>
      </c>
      <c r="O31" s="158">
        <f t="shared" si="2"/>
        <v>95231.981249999983</v>
      </c>
      <c r="P31" s="193"/>
      <c r="Q31" s="153">
        <v>1</v>
      </c>
      <c r="R31" s="147">
        <f t="shared" si="11"/>
        <v>3539.4</v>
      </c>
      <c r="S31" s="154"/>
      <c r="T31" s="147">
        <f t="shared" si="3"/>
        <v>0</v>
      </c>
      <c r="U31" s="154"/>
      <c r="V31" s="147">
        <f t="shared" si="4"/>
        <v>0</v>
      </c>
      <c r="W31" s="154"/>
      <c r="X31" s="147">
        <f t="shared" si="5"/>
        <v>0</v>
      </c>
      <c r="Y31" s="154"/>
      <c r="Z31" s="147">
        <f t="shared" si="6"/>
        <v>0</v>
      </c>
      <c r="AA31" s="154"/>
      <c r="AB31" s="147">
        <f t="shared" si="7"/>
        <v>0</v>
      </c>
      <c r="AC31" s="153"/>
      <c r="AD31" s="158">
        <f t="shared" si="8"/>
        <v>9523.198124999999</v>
      </c>
      <c r="AE31" s="193">
        <f t="shared" si="9"/>
        <v>13062.598124999999</v>
      </c>
      <c r="AF31" s="158">
        <f t="shared" si="12"/>
        <v>108294.57937499999</v>
      </c>
      <c r="AG31" s="203"/>
    </row>
    <row r="32" spans="1:33" ht="18.95" customHeight="1">
      <c r="A32" s="152">
        <v>13</v>
      </c>
      <c r="B32" s="162" t="s">
        <v>254</v>
      </c>
      <c r="C32" s="163" t="s">
        <v>255</v>
      </c>
      <c r="D32" s="153" t="s">
        <v>230</v>
      </c>
      <c r="E32" s="154" t="s">
        <v>256</v>
      </c>
      <c r="F32" s="155"/>
      <c r="G32" s="164">
        <v>1.9</v>
      </c>
      <c r="H32" s="148">
        <v>2.98</v>
      </c>
      <c r="I32" s="153">
        <v>1</v>
      </c>
      <c r="J32" s="193">
        <f t="shared" si="0"/>
        <v>52737.06</v>
      </c>
      <c r="K32" s="158">
        <v>23</v>
      </c>
      <c r="L32" s="158">
        <f t="shared" si="10"/>
        <v>12129.523799999999</v>
      </c>
      <c r="M32" s="153"/>
      <c r="N32" s="193">
        <f t="shared" si="1"/>
        <v>0</v>
      </c>
      <c r="O32" s="158">
        <f t="shared" si="2"/>
        <v>64866.583799999993</v>
      </c>
      <c r="P32" s="193"/>
      <c r="Q32" s="153"/>
      <c r="R32" s="147">
        <f t="shared" si="11"/>
        <v>0</v>
      </c>
      <c r="S32" s="153"/>
      <c r="T32" s="147">
        <f t="shared" si="3"/>
        <v>0</v>
      </c>
      <c r="U32" s="193"/>
      <c r="V32" s="147">
        <f t="shared" si="4"/>
        <v>0</v>
      </c>
      <c r="W32" s="153"/>
      <c r="X32" s="147">
        <f t="shared" si="5"/>
        <v>0</v>
      </c>
      <c r="Y32" s="153"/>
      <c r="Z32" s="147">
        <f t="shared" si="6"/>
        <v>0</v>
      </c>
      <c r="AA32" s="153"/>
      <c r="AB32" s="147">
        <f t="shared" si="7"/>
        <v>0</v>
      </c>
      <c r="AC32" s="153"/>
      <c r="AD32" s="158">
        <f t="shared" si="8"/>
        <v>6486.6583799999999</v>
      </c>
      <c r="AE32" s="193">
        <f t="shared" si="9"/>
        <v>6486.6583799999999</v>
      </c>
      <c r="AF32" s="158">
        <f t="shared" si="12"/>
        <v>71353.242179999987</v>
      </c>
      <c r="AG32" s="200"/>
    </row>
    <row r="33" spans="1:33" ht="24.95" customHeight="1">
      <c r="A33" s="152">
        <v>14</v>
      </c>
      <c r="B33" s="147" t="s">
        <v>257</v>
      </c>
      <c r="C33" s="147" t="s">
        <v>385</v>
      </c>
      <c r="D33" s="147" t="s">
        <v>258</v>
      </c>
      <c r="E33" s="149">
        <v>2</v>
      </c>
      <c r="F33" s="149">
        <v>0</v>
      </c>
      <c r="G33" s="165"/>
      <c r="H33" s="148">
        <v>2.81</v>
      </c>
      <c r="I33" s="147">
        <v>1</v>
      </c>
      <c r="J33" s="158">
        <f t="shared" si="0"/>
        <v>49728.57</v>
      </c>
      <c r="K33" s="158">
        <v>23</v>
      </c>
      <c r="L33" s="158">
        <f t="shared" si="10"/>
        <v>11437.571100000001</v>
      </c>
      <c r="M33" s="147"/>
      <c r="N33" s="193">
        <f t="shared" ref="N33:N44" si="13">(J33+L33)*M33/100</f>
        <v>0</v>
      </c>
      <c r="O33" s="158">
        <f t="shared" si="2"/>
        <v>61166.141100000001</v>
      </c>
      <c r="P33" s="158"/>
      <c r="Q33" s="147"/>
      <c r="R33" s="147">
        <f t="shared" si="11"/>
        <v>0</v>
      </c>
      <c r="S33" s="147">
        <v>1</v>
      </c>
      <c r="T33" s="147">
        <f t="shared" si="3"/>
        <v>3539.4</v>
      </c>
      <c r="U33" s="158">
        <v>1</v>
      </c>
      <c r="V33" s="147">
        <f t="shared" si="4"/>
        <v>5309.0999999999995</v>
      </c>
      <c r="W33" s="147"/>
      <c r="X33" s="147">
        <f t="shared" si="5"/>
        <v>0</v>
      </c>
      <c r="Y33" s="147"/>
      <c r="Z33" s="147">
        <f t="shared" si="6"/>
        <v>0</v>
      </c>
      <c r="AA33" s="147"/>
      <c r="AB33" s="147">
        <f t="shared" si="7"/>
        <v>0</v>
      </c>
      <c r="AC33" s="147"/>
      <c r="AD33" s="158">
        <f t="shared" si="8"/>
        <v>6116.6141100000004</v>
      </c>
      <c r="AE33" s="193">
        <f t="shared" si="9"/>
        <v>14965.11411</v>
      </c>
      <c r="AF33" s="158">
        <f t="shared" si="12"/>
        <v>76131.255210000003</v>
      </c>
      <c r="AG33" s="200"/>
    </row>
    <row r="34" spans="1:33" ht="24.95" customHeight="1">
      <c r="A34" s="152">
        <v>15</v>
      </c>
      <c r="B34" s="147" t="s">
        <v>259</v>
      </c>
      <c r="C34" s="147" t="s">
        <v>385</v>
      </c>
      <c r="D34" s="147" t="s">
        <v>258</v>
      </c>
      <c r="E34" s="149">
        <v>2</v>
      </c>
      <c r="F34" s="149">
        <v>0</v>
      </c>
      <c r="G34" s="165"/>
      <c r="H34" s="148">
        <v>2.81</v>
      </c>
      <c r="I34" s="147">
        <v>1</v>
      </c>
      <c r="J34" s="158">
        <f t="shared" si="0"/>
        <v>49728.57</v>
      </c>
      <c r="K34" s="158">
        <v>23</v>
      </c>
      <c r="L34" s="158">
        <f t="shared" si="10"/>
        <v>11437.571100000001</v>
      </c>
      <c r="M34" s="147"/>
      <c r="N34" s="193">
        <f t="shared" si="13"/>
        <v>0</v>
      </c>
      <c r="O34" s="158">
        <f t="shared" si="2"/>
        <v>61166.141100000001</v>
      </c>
      <c r="P34" s="158"/>
      <c r="Q34" s="147"/>
      <c r="R34" s="147">
        <f t="shared" si="11"/>
        <v>0</v>
      </c>
      <c r="S34" s="147">
        <v>1</v>
      </c>
      <c r="T34" s="147">
        <f t="shared" si="3"/>
        <v>3539.4</v>
      </c>
      <c r="U34" s="158">
        <v>1</v>
      </c>
      <c r="V34" s="147">
        <f t="shared" si="4"/>
        <v>5309.0999999999995</v>
      </c>
      <c r="W34" s="147"/>
      <c r="X34" s="147">
        <f t="shared" si="5"/>
        <v>0</v>
      </c>
      <c r="Y34" s="147"/>
      <c r="Z34" s="147">
        <f t="shared" si="6"/>
        <v>0</v>
      </c>
      <c r="AA34" s="147"/>
      <c r="AB34" s="147">
        <f t="shared" si="7"/>
        <v>0</v>
      </c>
      <c r="AC34" s="147"/>
      <c r="AD34" s="158">
        <f t="shared" si="8"/>
        <v>6116.6141100000004</v>
      </c>
      <c r="AE34" s="193">
        <f t="shared" si="9"/>
        <v>14965.11411</v>
      </c>
      <c r="AF34" s="158">
        <f t="shared" si="12"/>
        <v>76131.255210000003</v>
      </c>
      <c r="AG34" s="200"/>
    </row>
    <row r="35" spans="1:33" ht="24.95" customHeight="1">
      <c r="A35" s="152">
        <v>16</v>
      </c>
      <c r="B35" s="147" t="s">
        <v>260</v>
      </c>
      <c r="C35" s="147" t="s">
        <v>263</v>
      </c>
      <c r="D35" s="147" t="s">
        <v>258</v>
      </c>
      <c r="E35" s="149">
        <v>1</v>
      </c>
      <c r="F35" s="149">
        <v>0</v>
      </c>
      <c r="G35" s="165"/>
      <c r="H35" s="148">
        <v>2.77</v>
      </c>
      <c r="I35" s="147">
        <v>1</v>
      </c>
      <c r="J35" s="158">
        <f t="shared" si="0"/>
        <v>49020.69</v>
      </c>
      <c r="K35" s="158">
        <v>23</v>
      </c>
      <c r="L35" s="158">
        <f t="shared" si="10"/>
        <v>11274.7587</v>
      </c>
      <c r="M35" s="147"/>
      <c r="N35" s="193">
        <f t="shared" si="13"/>
        <v>0</v>
      </c>
      <c r="O35" s="158">
        <f t="shared" si="2"/>
        <v>60295.448700000001</v>
      </c>
      <c r="P35" s="158"/>
      <c r="Q35" s="147"/>
      <c r="R35" s="147">
        <f t="shared" si="11"/>
        <v>0</v>
      </c>
      <c r="S35" s="147"/>
      <c r="T35" s="147">
        <f t="shared" si="3"/>
        <v>0</v>
      </c>
      <c r="U35" s="158"/>
      <c r="V35" s="147">
        <f t="shared" si="4"/>
        <v>0</v>
      </c>
      <c r="W35" s="147"/>
      <c r="X35" s="147">
        <f t="shared" si="5"/>
        <v>0</v>
      </c>
      <c r="Y35" s="147">
        <v>1</v>
      </c>
      <c r="Z35" s="147">
        <f t="shared" si="6"/>
        <v>1167.1592857142857</v>
      </c>
      <c r="AA35" s="147">
        <v>10</v>
      </c>
      <c r="AB35" s="147">
        <f t="shared" si="7"/>
        <v>11671.592857142858</v>
      </c>
      <c r="AC35" s="147"/>
      <c r="AD35" s="158">
        <f t="shared" si="8"/>
        <v>6029.5448700000006</v>
      </c>
      <c r="AE35" s="193">
        <f t="shared" si="9"/>
        <v>18868.297012857143</v>
      </c>
      <c r="AF35" s="158">
        <f t="shared" si="12"/>
        <v>79163.74571285714</v>
      </c>
      <c r="AG35" s="200"/>
    </row>
    <row r="36" spans="1:33" ht="24.95" customHeight="1">
      <c r="A36" s="152">
        <v>17</v>
      </c>
      <c r="B36" s="147" t="s">
        <v>261</v>
      </c>
      <c r="C36" s="147" t="s">
        <v>263</v>
      </c>
      <c r="D36" s="147" t="s">
        <v>258</v>
      </c>
      <c r="E36" s="149">
        <v>1</v>
      </c>
      <c r="F36" s="149">
        <v>0</v>
      </c>
      <c r="G36" s="165"/>
      <c r="H36" s="148">
        <v>2.77</v>
      </c>
      <c r="I36" s="147">
        <v>1</v>
      </c>
      <c r="J36" s="158">
        <f t="shared" si="0"/>
        <v>49020.69</v>
      </c>
      <c r="K36" s="158">
        <v>23</v>
      </c>
      <c r="L36" s="158">
        <f t="shared" si="10"/>
        <v>11274.7587</v>
      </c>
      <c r="M36" s="147"/>
      <c r="N36" s="193">
        <f t="shared" si="13"/>
        <v>0</v>
      </c>
      <c r="O36" s="158">
        <f t="shared" si="2"/>
        <v>60295.448700000001</v>
      </c>
      <c r="P36" s="158"/>
      <c r="Q36" s="147"/>
      <c r="R36" s="147">
        <f t="shared" si="11"/>
        <v>0</v>
      </c>
      <c r="S36" s="147"/>
      <c r="T36" s="147">
        <f t="shared" si="3"/>
        <v>0</v>
      </c>
      <c r="U36" s="158"/>
      <c r="V36" s="147">
        <f t="shared" si="4"/>
        <v>0</v>
      </c>
      <c r="W36" s="147"/>
      <c r="X36" s="147">
        <f t="shared" si="5"/>
        <v>0</v>
      </c>
      <c r="Y36" s="147">
        <v>1</v>
      </c>
      <c r="Z36" s="147">
        <f t="shared" si="6"/>
        <v>1167.1592857142857</v>
      </c>
      <c r="AA36" s="147">
        <v>10</v>
      </c>
      <c r="AB36" s="147">
        <f t="shared" si="7"/>
        <v>11671.592857142858</v>
      </c>
      <c r="AC36" s="147"/>
      <c r="AD36" s="158">
        <f t="shared" si="8"/>
        <v>6029.5448700000006</v>
      </c>
      <c r="AE36" s="193">
        <f t="shared" si="9"/>
        <v>18868.297012857143</v>
      </c>
      <c r="AF36" s="158">
        <f t="shared" si="12"/>
        <v>79163.74571285714</v>
      </c>
      <c r="AG36" s="200"/>
    </row>
    <row r="37" spans="1:33" ht="24.95" customHeight="1">
      <c r="A37" s="152">
        <v>18</v>
      </c>
      <c r="B37" s="147" t="s">
        <v>262</v>
      </c>
      <c r="C37" s="147" t="s">
        <v>263</v>
      </c>
      <c r="D37" s="147" t="s">
        <v>230</v>
      </c>
      <c r="E37" s="149">
        <v>1</v>
      </c>
      <c r="F37" s="149">
        <v>0</v>
      </c>
      <c r="G37" s="165"/>
      <c r="H37" s="148">
        <v>2.77</v>
      </c>
      <c r="I37" s="147">
        <v>1</v>
      </c>
      <c r="J37" s="158">
        <f t="shared" si="0"/>
        <v>49020.69</v>
      </c>
      <c r="K37" s="158">
        <v>23</v>
      </c>
      <c r="L37" s="158">
        <f t="shared" si="10"/>
        <v>11274.7587</v>
      </c>
      <c r="M37" s="147"/>
      <c r="N37" s="193">
        <f t="shared" si="13"/>
        <v>0</v>
      </c>
      <c r="O37" s="158">
        <f t="shared" si="2"/>
        <v>60295.448700000001</v>
      </c>
      <c r="P37" s="158"/>
      <c r="Q37" s="147"/>
      <c r="R37" s="147">
        <f t="shared" si="11"/>
        <v>0</v>
      </c>
      <c r="S37" s="147"/>
      <c r="T37" s="147">
        <f t="shared" si="3"/>
        <v>0</v>
      </c>
      <c r="U37" s="158"/>
      <c r="V37" s="147">
        <f t="shared" si="4"/>
        <v>0</v>
      </c>
      <c r="W37" s="147"/>
      <c r="X37" s="147">
        <f t="shared" si="5"/>
        <v>0</v>
      </c>
      <c r="Y37" s="147">
        <v>1</v>
      </c>
      <c r="Z37" s="147">
        <f t="shared" si="6"/>
        <v>1167.1592857142857</v>
      </c>
      <c r="AA37" s="147">
        <v>10</v>
      </c>
      <c r="AB37" s="147">
        <f t="shared" si="7"/>
        <v>11671.592857142858</v>
      </c>
      <c r="AC37" s="147"/>
      <c r="AD37" s="158">
        <f t="shared" si="8"/>
        <v>6029.5448700000006</v>
      </c>
      <c r="AE37" s="193">
        <f t="shared" si="9"/>
        <v>18868.297012857143</v>
      </c>
      <c r="AF37" s="158">
        <f t="shared" si="12"/>
        <v>79163.74571285714</v>
      </c>
      <c r="AG37" s="200"/>
    </row>
    <row r="38" spans="1:33" ht="24.95" customHeight="1">
      <c r="A38" s="152">
        <v>19</v>
      </c>
      <c r="B38" s="147" t="s">
        <v>264</v>
      </c>
      <c r="C38" s="147" t="s">
        <v>265</v>
      </c>
      <c r="D38" s="147" t="s">
        <v>258</v>
      </c>
      <c r="E38" s="149">
        <v>1</v>
      </c>
      <c r="F38" s="149">
        <v>0</v>
      </c>
      <c r="G38" s="165"/>
      <c r="H38" s="148">
        <v>2.77</v>
      </c>
      <c r="I38" s="147">
        <v>1</v>
      </c>
      <c r="J38" s="158">
        <f t="shared" si="0"/>
        <v>49020.69</v>
      </c>
      <c r="K38" s="158">
        <v>23</v>
      </c>
      <c r="L38" s="158">
        <f t="shared" si="10"/>
        <v>11274.7587</v>
      </c>
      <c r="M38" s="147"/>
      <c r="N38" s="193">
        <f t="shared" si="13"/>
        <v>0</v>
      </c>
      <c r="O38" s="158">
        <f t="shared" si="2"/>
        <v>60295.448700000001</v>
      </c>
      <c r="P38" s="158"/>
      <c r="Q38" s="147"/>
      <c r="R38" s="147">
        <f t="shared" si="11"/>
        <v>0</v>
      </c>
      <c r="S38" s="147"/>
      <c r="T38" s="147">
        <f t="shared" si="3"/>
        <v>0</v>
      </c>
      <c r="U38" s="158"/>
      <c r="V38" s="147">
        <f t="shared" si="4"/>
        <v>0</v>
      </c>
      <c r="W38" s="147"/>
      <c r="X38" s="147">
        <f t="shared" si="5"/>
        <v>0</v>
      </c>
      <c r="Y38" s="147">
        <v>0</v>
      </c>
      <c r="Z38" s="147">
        <f t="shared" si="6"/>
        <v>0</v>
      </c>
      <c r="AA38" s="147"/>
      <c r="AB38" s="147">
        <f t="shared" si="7"/>
        <v>0</v>
      </c>
      <c r="AC38" s="147"/>
      <c r="AD38" s="158">
        <f t="shared" si="8"/>
        <v>6029.5448700000006</v>
      </c>
      <c r="AE38" s="193">
        <f t="shared" si="9"/>
        <v>6029.5448700000006</v>
      </c>
      <c r="AF38" s="158">
        <f t="shared" si="12"/>
        <v>66324.993570000006</v>
      </c>
      <c r="AG38" s="200"/>
    </row>
    <row r="39" spans="1:33" ht="27.75" customHeight="1">
      <c r="A39" s="152">
        <v>20</v>
      </c>
      <c r="B39" s="147" t="s">
        <v>238</v>
      </c>
      <c r="C39" s="147" t="s">
        <v>266</v>
      </c>
      <c r="D39" s="147" t="s">
        <v>267</v>
      </c>
      <c r="E39" s="149">
        <v>2</v>
      </c>
      <c r="F39" s="149">
        <v>0</v>
      </c>
      <c r="G39" s="165"/>
      <c r="H39" s="148">
        <v>2.81</v>
      </c>
      <c r="I39" s="147">
        <v>0.5</v>
      </c>
      <c r="J39" s="158">
        <f t="shared" si="0"/>
        <v>24864.285</v>
      </c>
      <c r="K39" s="158">
        <v>23</v>
      </c>
      <c r="L39" s="158">
        <f t="shared" si="10"/>
        <v>5718.7855500000005</v>
      </c>
      <c r="M39" s="147"/>
      <c r="N39" s="193">
        <f t="shared" si="13"/>
        <v>0</v>
      </c>
      <c r="O39" s="158">
        <f t="shared" si="2"/>
        <v>30583.07055</v>
      </c>
      <c r="P39" s="158"/>
      <c r="Q39" s="147"/>
      <c r="R39" s="147">
        <f t="shared" si="11"/>
        <v>0</v>
      </c>
      <c r="S39" s="147"/>
      <c r="T39" s="147">
        <f t="shared" si="3"/>
        <v>0</v>
      </c>
      <c r="U39" s="158"/>
      <c r="V39" s="147">
        <f t="shared" si="4"/>
        <v>0</v>
      </c>
      <c r="W39" s="147"/>
      <c r="X39" s="147">
        <f t="shared" si="5"/>
        <v>0</v>
      </c>
      <c r="Y39" s="147">
        <v>0</v>
      </c>
      <c r="Z39" s="147">
        <f t="shared" si="6"/>
        <v>0</v>
      </c>
      <c r="AA39" s="147"/>
      <c r="AB39" s="147">
        <f t="shared" si="7"/>
        <v>0</v>
      </c>
      <c r="AC39" s="147"/>
      <c r="AD39" s="158">
        <f t="shared" si="8"/>
        <v>3058.3070550000002</v>
      </c>
      <c r="AE39" s="193">
        <f t="shared" si="9"/>
        <v>3058.3070550000002</v>
      </c>
      <c r="AF39" s="158">
        <f t="shared" si="12"/>
        <v>33641.377605000001</v>
      </c>
      <c r="AG39" s="200"/>
    </row>
    <row r="40" spans="1:33" ht="24.95" customHeight="1">
      <c r="A40" s="166">
        <v>21</v>
      </c>
      <c r="B40" s="167" t="s">
        <v>268</v>
      </c>
      <c r="C40" s="166" t="s">
        <v>266</v>
      </c>
      <c r="D40" s="166" t="s">
        <v>258</v>
      </c>
      <c r="E40" s="168">
        <v>2</v>
      </c>
      <c r="F40" s="168">
        <v>0</v>
      </c>
      <c r="G40" s="169"/>
      <c r="H40" s="148">
        <v>2.81</v>
      </c>
      <c r="I40" s="194">
        <v>0.5</v>
      </c>
      <c r="J40" s="158">
        <f t="shared" si="0"/>
        <v>24864.285</v>
      </c>
      <c r="K40" s="158">
        <v>23</v>
      </c>
      <c r="L40" s="158">
        <f t="shared" si="10"/>
        <v>5718.7855500000005</v>
      </c>
      <c r="M40" s="194"/>
      <c r="N40" s="193">
        <f t="shared" si="13"/>
        <v>0</v>
      </c>
      <c r="O40" s="158">
        <f t="shared" si="2"/>
        <v>30583.07055</v>
      </c>
      <c r="P40" s="194"/>
      <c r="Q40" s="194"/>
      <c r="R40" s="147">
        <f t="shared" si="11"/>
        <v>0</v>
      </c>
      <c r="S40" s="194"/>
      <c r="T40" s="147">
        <f t="shared" si="3"/>
        <v>0</v>
      </c>
      <c r="U40" s="194"/>
      <c r="V40" s="147">
        <f t="shared" si="4"/>
        <v>0</v>
      </c>
      <c r="W40" s="194"/>
      <c r="X40" s="147">
        <f t="shared" si="5"/>
        <v>0</v>
      </c>
      <c r="Y40" s="147">
        <v>0</v>
      </c>
      <c r="Z40" s="147">
        <f t="shared" si="6"/>
        <v>0</v>
      </c>
      <c r="AA40" s="194"/>
      <c r="AB40" s="147">
        <f t="shared" si="7"/>
        <v>0</v>
      </c>
      <c r="AC40" s="194"/>
      <c r="AD40" s="158">
        <f t="shared" si="8"/>
        <v>3058.3070550000002</v>
      </c>
      <c r="AE40" s="193">
        <f t="shared" si="9"/>
        <v>3058.3070550000002</v>
      </c>
      <c r="AF40" s="158">
        <f t="shared" si="12"/>
        <v>33641.377605000001</v>
      </c>
      <c r="AG40" s="200"/>
    </row>
    <row r="41" spans="1:33" ht="24.95" customHeight="1">
      <c r="A41" s="152">
        <v>22</v>
      </c>
      <c r="B41" s="167" t="s">
        <v>269</v>
      </c>
      <c r="C41" s="167" t="s">
        <v>269</v>
      </c>
      <c r="D41" s="166"/>
      <c r="E41" s="168">
        <v>3</v>
      </c>
      <c r="F41" s="168"/>
      <c r="G41" s="169"/>
      <c r="H41" s="148">
        <v>2.84</v>
      </c>
      <c r="I41" s="194">
        <v>1</v>
      </c>
      <c r="J41" s="158">
        <f t="shared" si="0"/>
        <v>50259.479999999996</v>
      </c>
      <c r="K41" s="158">
        <v>23</v>
      </c>
      <c r="L41" s="158">
        <f t="shared" si="10"/>
        <v>11559.680399999997</v>
      </c>
      <c r="M41" s="194"/>
      <c r="N41" s="193">
        <f t="shared" si="13"/>
        <v>0</v>
      </c>
      <c r="O41" s="158">
        <f t="shared" si="2"/>
        <v>61819.160399999993</v>
      </c>
      <c r="P41" s="194"/>
      <c r="Q41" s="194"/>
      <c r="R41" s="147"/>
      <c r="S41" s="194"/>
      <c r="T41" s="147"/>
      <c r="U41" s="194">
        <v>1</v>
      </c>
      <c r="V41" s="147">
        <f t="shared" si="4"/>
        <v>5309.0999999999995</v>
      </c>
      <c r="W41" s="194"/>
      <c r="X41" s="147"/>
      <c r="Y41" s="147">
        <v>1</v>
      </c>
      <c r="Z41" s="147">
        <f t="shared" si="6"/>
        <v>1196.6542857142856</v>
      </c>
      <c r="AA41" s="194">
        <v>7</v>
      </c>
      <c r="AB41" s="147">
        <f t="shared" si="7"/>
        <v>8376.58</v>
      </c>
      <c r="AC41" s="194"/>
      <c r="AD41" s="158">
        <f t="shared" si="8"/>
        <v>6181.9160400000001</v>
      </c>
      <c r="AE41" s="193">
        <f t="shared" si="9"/>
        <v>21064.250325714285</v>
      </c>
      <c r="AF41" s="158">
        <f t="shared" si="12"/>
        <v>82883.410725714275</v>
      </c>
      <c r="AG41" s="200"/>
    </row>
    <row r="42" spans="1:33" ht="24.95" customHeight="1">
      <c r="A42" s="166">
        <v>23</v>
      </c>
      <c r="B42" s="167" t="s">
        <v>269</v>
      </c>
      <c r="C42" s="167" t="s">
        <v>269</v>
      </c>
      <c r="D42" s="166"/>
      <c r="E42" s="168">
        <v>3</v>
      </c>
      <c r="F42" s="168"/>
      <c r="G42" s="169"/>
      <c r="H42" s="148">
        <v>2.84</v>
      </c>
      <c r="I42" s="194">
        <v>1</v>
      </c>
      <c r="J42" s="158">
        <f t="shared" si="0"/>
        <v>50259.479999999996</v>
      </c>
      <c r="K42" s="158">
        <v>23</v>
      </c>
      <c r="L42" s="158">
        <f t="shared" si="10"/>
        <v>11559.680399999997</v>
      </c>
      <c r="M42" s="194"/>
      <c r="N42" s="193">
        <f t="shared" si="13"/>
        <v>0</v>
      </c>
      <c r="O42" s="158">
        <f t="shared" si="2"/>
        <v>61819.160399999993</v>
      </c>
      <c r="P42" s="194"/>
      <c r="Q42" s="194"/>
      <c r="R42" s="147"/>
      <c r="S42" s="194"/>
      <c r="T42" s="147"/>
      <c r="U42" s="194">
        <v>1</v>
      </c>
      <c r="V42" s="147">
        <f t="shared" si="4"/>
        <v>5309.0999999999995</v>
      </c>
      <c r="W42" s="194"/>
      <c r="X42" s="147"/>
      <c r="Y42" s="147">
        <v>1</v>
      </c>
      <c r="Z42" s="147">
        <f t="shared" si="6"/>
        <v>1196.6542857142856</v>
      </c>
      <c r="AA42" s="194">
        <v>7</v>
      </c>
      <c r="AB42" s="147">
        <f t="shared" si="7"/>
        <v>8376.58</v>
      </c>
      <c r="AC42" s="194"/>
      <c r="AD42" s="158">
        <f t="shared" si="8"/>
        <v>6181.9160400000001</v>
      </c>
      <c r="AE42" s="193">
        <f t="shared" si="9"/>
        <v>21064.250325714285</v>
      </c>
      <c r="AF42" s="158">
        <f t="shared" si="12"/>
        <v>82883.410725714275</v>
      </c>
      <c r="AG42" s="200"/>
    </row>
    <row r="43" spans="1:33" ht="24.95" customHeight="1">
      <c r="A43" s="152">
        <v>24</v>
      </c>
      <c r="B43" s="167" t="s">
        <v>269</v>
      </c>
      <c r="C43" s="167" t="s">
        <v>269</v>
      </c>
      <c r="D43" s="166"/>
      <c r="E43" s="168">
        <v>3</v>
      </c>
      <c r="F43" s="168"/>
      <c r="G43" s="169"/>
      <c r="H43" s="148">
        <v>2.84</v>
      </c>
      <c r="I43" s="194">
        <v>1</v>
      </c>
      <c r="J43" s="158">
        <f t="shared" si="0"/>
        <v>50259.479999999996</v>
      </c>
      <c r="K43" s="158">
        <v>23</v>
      </c>
      <c r="L43" s="158">
        <f t="shared" si="10"/>
        <v>11559.680399999997</v>
      </c>
      <c r="M43" s="194"/>
      <c r="N43" s="193">
        <f t="shared" si="13"/>
        <v>0</v>
      </c>
      <c r="O43" s="158">
        <f t="shared" si="2"/>
        <v>61819.160399999993</v>
      </c>
      <c r="P43" s="194"/>
      <c r="Q43" s="194"/>
      <c r="R43" s="147"/>
      <c r="S43" s="194"/>
      <c r="T43" s="147"/>
      <c r="U43" s="194">
        <v>1</v>
      </c>
      <c r="V43" s="147">
        <f t="shared" si="4"/>
        <v>5309.0999999999995</v>
      </c>
      <c r="W43" s="194"/>
      <c r="X43" s="147"/>
      <c r="Y43" s="147">
        <v>1</v>
      </c>
      <c r="Z43" s="147">
        <f t="shared" si="6"/>
        <v>1196.6542857142856</v>
      </c>
      <c r="AA43" s="194">
        <v>7</v>
      </c>
      <c r="AB43" s="147">
        <f t="shared" si="7"/>
        <v>8376.58</v>
      </c>
      <c r="AC43" s="194"/>
      <c r="AD43" s="158">
        <f t="shared" si="8"/>
        <v>6181.9160400000001</v>
      </c>
      <c r="AE43" s="193">
        <f t="shared" si="9"/>
        <v>21064.250325714285</v>
      </c>
      <c r="AF43" s="158">
        <f t="shared" si="12"/>
        <v>82883.410725714275</v>
      </c>
      <c r="AG43" s="200"/>
    </row>
    <row r="44" spans="1:33" ht="24.95" customHeight="1">
      <c r="A44" s="166">
        <v>25</v>
      </c>
      <c r="B44" s="167" t="s">
        <v>269</v>
      </c>
      <c r="C44" s="167" t="s">
        <v>269</v>
      </c>
      <c r="D44" s="166"/>
      <c r="E44" s="168">
        <v>3</v>
      </c>
      <c r="F44" s="168"/>
      <c r="G44" s="169"/>
      <c r="H44" s="148">
        <v>2.84</v>
      </c>
      <c r="I44" s="194">
        <v>1</v>
      </c>
      <c r="J44" s="158">
        <f t="shared" si="0"/>
        <v>50259.479999999996</v>
      </c>
      <c r="K44" s="158">
        <v>23</v>
      </c>
      <c r="L44" s="158">
        <f t="shared" si="10"/>
        <v>11559.680399999997</v>
      </c>
      <c r="M44" s="194"/>
      <c r="N44" s="193">
        <f t="shared" si="13"/>
        <v>0</v>
      </c>
      <c r="O44" s="158">
        <f t="shared" si="2"/>
        <v>61819.160399999993</v>
      </c>
      <c r="P44" s="194"/>
      <c r="Q44" s="194"/>
      <c r="R44" s="147"/>
      <c r="S44" s="194"/>
      <c r="T44" s="147"/>
      <c r="U44" s="194">
        <v>1</v>
      </c>
      <c r="V44" s="147">
        <f t="shared" si="4"/>
        <v>5309.0999999999995</v>
      </c>
      <c r="W44" s="194"/>
      <c r="X44" s="147"/>
      <c r="Y44" s="147"/>
      <c r="Z44" s="147">
        <f t="shared" si="6"/>
        <v>0</v>
      </c>
      <c r="AA44" s="194">
        <v>9</v>
      </c>
      <c r="AB44" s="147">
        <f t="shared" si="7"/>
        <v>10769.88857142857</v>
      </c>
      <c r="AC44" s="194"/>
      <c r="AD44" s="158">
        <f t="shared" si="8"/>
        <v>6181.9160400000001</v>
      </c>
      <c r="AE44" s="193">
        <f t="shared" si="9"/>
        <v>22260.904611428567</v>
      </c>
      <c r="AF44" s="158">
        <f t="shared" si="12"/>
        <v>84080.065011428553</v>
      </c>
      <c r="AG44" s="200"/>
    </row>
    <row r="45" spans="1:33" ht="24.95" customHeight="1">
      <c r="A45" s="166"/>
      <c r="B45" s="170" t="s">
        <v>270</v>
      </c>
      <c r="C45" s="166"/>
      <c r="D45" s="166"/>
      <c r="E45" s="166"/>
      <c r="F45" s="168"/>
      <c r="G45" s="166"/>
      <c r="H45" s="166"/>
      <c r="I45" s="194">
        <f>SUM(I20:I44)</f>
        <v>22.5</v>
      </c>
      <c r="J45" s="194">
        <f t="shared" ref="J45:AF45" si="14">SUM(J20:J44)</f>
        <v>1466904.3299999994</v>
      </c>
      <c r="K45" s="194">
        <f t="shared" si="14"/>
        <v>1095</v>
      </c>
      <c r="L45" s="194">
        <f t="shared" si="14"/>
        <v>716528.52389999991</v>
      </c>
      <c r="M45" s="194">
        <f t="shared" si="14"/>
        <v>275</v>
      </c>
      <c r="N45" s="194">
        <f t="shared" si="14"/>
        <v>338034.82125000004</v>
      </c>
      <c r="O45" s="194">
        <f t="shared" si="14"/>
        <v>2521467.6751499991</v>
      </c>
      <c r="P45" s="194">
        <f t="shared" si="14"/>
        <v>0</v>
      </c>
      <c r="Q45" s="194">
        <f t="shared" si="14"/>
        <v>1</v>
      </c>
      <c r="R45" s="194">
        <f t="shared" si="14"/>
        <v>3539.4</v>
      </c>
      <c r="S45" s="194">
        <f t="shared" si="14"/>
        <v>2</v>
      </c>
      <c r="T45" s="194">
        <f t="shared" si="14"/>
        <v>7078.8</v>
      </c>
      <c r="U45" s="194">
        <f t="shared" si="14"/>
        <v>6</v>
      </c>
      <c r="V45" s="194">
        <f t="shared" si="14"/>
        <v>31854.599999999995</v>
      </c>
      <c r="W45" s="194">
        <f t="shared" si="14"/>
        <v>0</v>
      </c>
      <c r="X45" s="194">
        <f t="shared" si="14"/>
        <v>0</v>
      </c>
      <c r="Y45" s="194">
        <f t="shared" si="14"/>
        <v>6</v>
      </c>
      <c r="Z45" s="194">
        <f t="shared" si="14"/>
        <v>7091.4407142857144</v>
      </c>
      <c r="AA45" s="194">
        <f t="shared" si="14"/>
        <v>60</v>
      </c>
      <c r="AB45" s="194">
        <f t="shared" si="14"/>
        <v>70914.407142857148</v>
      </c>
      <c r="AC45" s="194">
        <f t="shared" si="14"/>
        <v>0</v>
      </c>
      <c r="AD45" s="194">
        <f t="shared" si="14"/>
        <v>252146.76751500013</v>
      </c>
      <c r="AE45" s="194">
        <f t="shared" si="14"/>
        <v>372625.4153721428</v>
      </c>
      <c r="AF45" s="194">
        <f t="shared" si="14"/>
        <v>2894093.0905221426</v>
      </c>
      <c r="AG45" s="200"/>
    </row>
    <row r="46" spans="1:33">
      <c r="A46" s="137"/>
      <c r="B46" s="137"/>
      <c r="C46" s="137"/>
      <c r="D46" s="137"/>
      <c r="E46" s="137"/>
      <c r="F46" s="138"/>
      <c r="G46" s="137"/>
      <c r="H46" s="171"/>
      <c r="I46" s="137"/>
      <c r="J46" s="137"/>
      <c r="K46" s="137"/>
      <c r="L46" s="171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</row>
    <row r="47" spans="1:33">
      <c r="A47" s="172"/>
      <c r="B47" s="173"/>
      <c r="C47" s="174" t="s">
        <v>271</v>
      </c>
      <c r="D47" s="174"/>
      <c r="E47" s="174"/>
      <c r="F47" s="491"/>
      <c r="G47" s="491"/>
      <c r="H47" s="176"/>
      <c r="I47" s="174"/>
      <c r="J47" s="174"/>
      <c r="K47" s="174"/>
      <c r="L47" s="176"/>
      <c r="M47" s="174"/>
      <c r="N47" s="174"/>
      <c r="O47" s="174"/>
      <c r="P47" s="174"/>
      <c r="Q47" s="174"/>
      <c r="R47" s="173"/>
      <c r="S47" s="174" t="s">
        <v>272</v>
      </c>
      <c r="T47" s="174"/>
      <c r="U47" s="173"/>
      <c r="V47" s="177"/>
      <c r="W47" s="177" t="s">
        <v>273</v>
      </c>
      <c r="X47" s="177"/>
      <c r="Y47" s="177"/>
      <c r="Z47" s="197"/>
      <c r="AA47" s="173"/>
      <c r="AB47" s="173"/>
      <c r="AC47" s="198"/>
      <c r="AD47" s="173"/>
      <c r="AE47" s="197"/>
      <c r="AF47" s="173"/>
    </row>
    <row r="48" spans="1:33">
      <c r="A48" s="172"/>
      <c r="B48" s="173"/>
      <c r="C48" s="174"/>
      <c r="D48" s="174"/>
      <c r="E48" s="174"/>
      <c r="F48" s="175"/>
      <c r="G48" s="177"/>
      <c r="H48" s="176"/>
      <c r="I48" s="174"/>
      <c r="J48" s="174"/>
      <c r="K48" s="174"/>
      <c r="L48" s="176"/>
      <c r="M48" s="174"/>
      <c r="N48" s="174"/>
      <c r="O48" s="174"/>
      <c r="P48" s="174"/>
      <c r="Q48" s="174"/>
      <c r="R48" s="173"/>
      <c r="S48" s="174"/>
      <c r="T48" s="174"/>
      <c r="U48" s="173"/>
      <c r="V48" s="177"/>
      <c r="W48" s="177"/>
      <c r="X48" s="177"/>
      <c r="Y48" s="177"/>
      <c r="Z48" s="177"/>
      <c r="AA48" s="173"/>
      <c r="AB48" s="173"/>
      <c r="AC48" s="173"/>
      <c r="AD48" s="173"/>
      <c r="AE48" s="173"/>
      <c r="AF48" s="199"/>
    </row>
    <row r="49" spans="1:32">
      <c r="A49" s="172"/>
      <c r="B49" s="173"/>
      <c r="C49" s="177"/>
      <c r="D49" s="177"/>
      <c r="E49" s="177"/>
      <c r="F49" s="491"/>
      <c r="G49" s="491"/>
      <c r="H49" s="176"/>
      <c r="I49" s="174"/>
      <c r="J49" s="174"/>
      <c r="K49" s="174"/>
      <c r="L49" s="176"/>
      <c r="M49" s="174"/>
      <c r="N49" s="174"/>
      <c r="O49" s="174"/>
      <c r="P49" s="174"/>
      <c r="Q49" s="174"/>
      <c r="R49" s="173"/>
      <c r="S49" s="174"/>
      <c r="T49" s="174"/>
      <c r="U49" s="173"/>
      <c r="V49" s="177"/>
      <c r="W49" s="177"/>
      <c r="X49" s="177"/>
      <c r="Y49" s="177"/>
      <c r="Z49" s="177"/>
      <c r="AA49" s="173"/>
      <c r="AB49" s="173"/>
      <c r="AC49" s="173"/>
      <c r="AD49" s="173"/>
      <c r="AE49" s="173"/>
      <c r="AF49" s="173"/>
    </row>
    <row r="50" spans="1:32">
      <c r="A50" s="172"/>
      <c r="B50" s="173"/>
      <c r="C50" s="177"/>
      <c r="D50" s="177"/>
      <c r="E50" s="177"/>
      <c r="F50" s="178"/>
      <c r="G50" s="177"/>
      <c r="H50" s="179"/>
      <c r="I50" s="174"/>
      <c r="J50" s="174"/>
      <c r="K50" s="174"/>
      <c r="L50" s="176"/>
      <c r="M50" s="174"/>
      <c r="N50" s="174"/>
      <c r="O50" s="174"/>
      <c r="P50" s="174"/>
      <c r="Q50" s="174"/>
      <c r="R50" s="173"/>
      <c r="S50" s="174"/>
      <c r="T50" s="174"/>
      <c r="U50" s="173"/>
      <c r="V50" s="177"/>
      <c r="W50" s="177"/>
      <c r="X50" s="177"/>
      <c r="Y50" s="177"/>
      <c r="Z50" s="177"/>
      <c r="AA50" s="173"/>
      <c r="AB50" s="173"/>
      <c r="AC50" s="173"/>
      <c r="AD50" s="173"/>
      <c r="AE50" s="173"/>
      <c r="AF50" s="173"/>
    </row>
    <row r="51" spans="1:32">
      <c r="A51" s="172"/>
      <c r="B51" s="173"/>
      <c r="C51" s="177"/>
      <c r="D51" s="177"/>
      <c r="E51" s="177"/>
      <c r="F51" s="491"/>
      <c r="G51" s="491"/>
      <c r="H51" s="176"/>
      <c r="I51" s="174"/>
      <c r="J51" s="174"/>
      <c r="K51" s="174"/>
      <c r="L51" s="176"/>
      <c r="M51" s="174"/>
      <c r="N51" s="174"/>
      <c r="O51" s="174"/>
      <c r="P51" s="174"/>
      <c r="Q51" s="174"/>
      <c r="R51" s="173"/>
      <c r="S51" s="492"/>
      <c r="T51" s="492"/>
      <c r="U51" s="173"/>
      <c r="V51" s="177"/>
      <c r="W51" s="177"/>
      <c r="X51" s="177"/>
      <c r="Y51" s="177"/>
      <c r="Z51" s="177"/>
      <c r="AA51" s="173"/>
      <c r="AB51" s="173"/>
      <c r="AC51" s="173"/>
      <c r="AD51" s="173"/>
      <c r="AE51" s="173"/>
      <c r="AF51" s="173"/>
    </row>
    <row r="52" spans="1:32">
      <c r="A52" s="180"/>
      <c r="B52" s="181"/>
      <c r="C52" s="181"/>
      <c r="D52" s="181"/>
      <c r="E52" s="181"/>
      <c r="F52" s="182"/>
      <c r="G52" s="181"/>
      <c r="H52" s="183"/>
      <c r="I52" s="181"/>
      <c r="J52" s="181"/>
      <c r="K52" s="181"/>
      <c r="L52" s="183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</row>
    <row r="53" spans="1:32">
      <c r="A53" s="180"/>
      <c r="B53" s="181"/>
      <c r="C53" s="181"/>
      <c r="D53" s="181"/>
      <c r="E53" s="181"/>
      <c r="F53" s="182"/>
      <c r="G53" s="181"/>
      <c r="H53" s="183"/>
      <c r="I53" s="181"/>
      <c r="J53" s="181"/>
      <c r="K53" s="181"/>
      <c r="L53" s="183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</row>
    <row r="54" spans="1:32">
      <c r="A54" s="180"/>
      <c r="B54" s="181"/>
      <c r="C54" s="181"/>
      <c r="D54" s="181"/>
      <c r="E54" s="181"/>
      <c r="F54" s="182"/>
      <c r="G54" s="181"/>
      <c r="H54" s="183"/>
      <c r="I54" s="181"/>
      <c r="J54" s="181"/>
      <c r="K54" s="181"/>
      <c r="L54" s="183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</row>
    <row r="55" spans="1:32">
      <c r="A55" s="180"/>
      <c r="B55" s="181"/>
      <c r="C55" s="181"/>
      <c r="D55" s="181"/>
      <c r="E55" s="181"/>
      <c r="F55" s="182"/>
      <c r="G55" s="181"/>
      <c r="H55" s="183"/>
      <c r="I55" s="181"/>
      <c r="J55" s="181"/>
      <c r="K55" s="181"/>
      <c r="L55" s="183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</row>
    <row r="56" spans="1:32">
      <c r="A56" s="180"/>
      <c r="B56" s="181"/>
      <c r="C56" s="181"/>
      <c r="D56" s="181"/>
      <c r="E56" s="181"/>
      <c r="F56" s="182"/>
      <c r="G56" s="181"/>
      <c r="H56" s="183"/>
      <c r="I56" s="181"/>
      <c r="J56" s="181"/>
      <c r="K56" s="181"/>
      <c r="L56" s="183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</row>
    <row r="57" spans="1:32">
      <c r="A57" s="180"/>
      <c r="B57" s="181"/>
      <c r="C57" s="181"/>
      <c r="D57" s="181"/>
      <c r="E57" s="181"/>
      <c r="F57" s="182"/>
      <c r="G57" s="181"/>
      <c r="H57" s="183"/>
      <c r="I57" s="181"/>
      <c r="J57" s="181"/>
      <c r="K57" s="181"/>
      <c r="L57" s="183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</row>
  </sheetData>
  <mergeCells count="35">
    <mergeCell ref="B3:C3"/>
    <mergeCell ref="E3:M3"/>
    <mergeCell ref="Q3:R3"/>
    <mergeCell ref="O4:U4"/>
    <mergeCell ref="S12:U12"/>
    <mergeCell ref="F49:G49"/>
    <mergeCell ref="F51:G51"/>
    <mergeCell ref="S51:T51"/>
    <mergeCell ref="A16:A18"/>
    <mergeCell ref="B16:B18"/>
    <mergeCell ref="C16:C18"/>
    <mergeCell ref="D16:D18"/>
    <mergeCell ref="E17:E18"/>
    <mergeCell ref="F17:F18"/>
    <mergeCell ref="G16:G18"/>
    <mergeCell ref="H16:H18"/>
    <mergeCell ref="I16:I18"/>
    <mergeCell ref="J16:J18"/>
    <mergeCell ref="O16:O18"/>
    <mergeCell ref="E16:F16"/>
    <mergeCell ref="Q16:AE16"/>
    <mergeCell ref="AF16:AF18"/>
    <mergeCell ref="M16:N17"/>
    <mergeCell ref="O5:Y6"/>
    <mergeCell ref="K17:L18"/>
    <mergeCell ref="F47:G47"/>
    <mergeCell ref="J15:N15"/>
    <mergeCell ref="Q17:R17"/>
    <mergeCell ref="S17:T17"/>
    <mergeCell ref="U17:V17"/>
    <mergeCell ref="W17:X17"/>
    <mergeCell ref="Y17:Z17"/>
    <mergeCell ref="AA17:AB17"/>
    <mergeCell ref="AC17:AD17"/>
    <mergeCell ref="AE17:AE18"/>
  </mergeCells>
  <pageMargins left="0.23622047244094499" right="0.23622047244094499" top="0.74803149606299202" bottom="0.74803149606299202" header="0.31496062992126" footer="0.31496062992126"/>
  <pageSetup paperSize="9" scale="45" fitToWidth="2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45"/>
  <sheetViews>
    <sheetView tabSelected="1" topLeftCell="A19" zoomScale="60" zoomScaleNormal="60" workbookViewId="0">
      <pane xSplit="1" topLeftCell="Q1" activePane="topRight" state="frozen"/>
      <selection pane="topRight" activeCell="AG35" sqref="AG35"/>
    </sheetView>
  </sheetViews>
  <sheetFormatPr defaultColWidth="9.28515625" defaultRowHeight="12.75"/>
  <cols>
    <col min="1" max="1" width="34.85546875" customWidth="1"/>
    <col min="2" max="2" width="24.140625" customWidth="1"/>
    <col min="4" max="6" width="10.7109375"/>
    <col min="12" max="12" width="9.42578125"/>
    <col min="13" max="14" width="10.7109375"/>
    <col min="16" max="16" width="9.42578125"/>
    <col min="17" max="18" width="10.7109375"/>
    <col min="19" max="19" width="9.42578125"/>
    <col min="20" max="21" width="10.7109375"/>
    <col min="23" max="23" width="13.28515625"/>
    <col min="28" max="28" width="9.42578125"/>
    <col min="29" max="29" width="11.85546875"/>
    <col min="34" max="34" width="14.140625" customWidth="1"/>
    <col min="35" max="36" width="9.42578125"/>
    <col min="37" max="38" width="10.140625"/>
    <col min="39" max="40" width="9.42578125"/>
    <col min="41" max="42" width="10.140625"/>
    <col min="60" max="60" width="11.85546875"/>
  </cols>
  <sheetData>
    <row r="2" spans="1:60" s="57" customFormat="1" ht="23.25">
      <c r="A2" s="519" t="s">
        <v>274</v>
      </c>
      <c r="B2" s="521" t="s">
        <v>275</v>
      </c>
      <c r="C2" s="521" t="s">
        <v>276</v>
      </c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9"/>
      <c r="X2" s="59"/>
      <c r="Y2" s="99"/>
      <c r="Z2" s="99"/>
      <c r="AA2" s="59"/>
      <c r="AB2" s="59"/>
      <c r="AC2" s="59"/>
      <c r="AD2" s="59"/>
      <c r="AE2" s="59"/>
      <c r="AF2" s="59"/>
      <c r="AG2" s="59"/>
      <c r="AH2" s="59"/>
      <c r="AI2" s="516" t="s">
        <v>277</v>
      </c>
      <c r="AJ2" s="517"/>
      <c r="AK2" s="517"/>
      <c r="AL2" s="517"/>
      <c r="AM2" s="517"/>
      <c r="AN2" s="517"/>
      <c r="AO2" s="517"/>
      <c r="AP2" s="517"/>
      <c r="AQ2" s="517"/>
      <c r="AR2" s="518"/>
      <c r="AS2" s="59"/>
      <c r="AT2" s="112"/>
      <c r="AU2" s="59"/>
      <c r="AV2" s="59"/>
      <c r="AW2" s="112"/>
      <c r="AX2" s="59"/>
      <c r="AY2" s="59"/>
      <c r="AZ2" s="59"/>
      <c r="BA2" s="515" t="s">
        <v>278</v>
      </c>
      <c r="BB2" s="515"/>
      <c r="BC2" s="515"/>
      <c r="BD2" s="515"/>
      <c r="BE2" s="515"/>
      <c r="BF2" s="59"/>
      <c r="BG2" s="113"/>
      <c r="BH2" s="113"/>
    </row>
    <row r="3" spans="1:60" s="57" customFormat="1" ht="23.25">
      <c r="A3" s="520"/>
      <c r="B3" s="522"/>
      <c r="C3" s="522"/>
      <c r="D3" s="60" t="s">
        <v>279</v>
      </c>
      <c r="E3" s="61" t="s">
        <v>280</v>
      </c>
      <c r="F3" s="60" t="s">
        <v>281</v>
      </c>
      <c r="G3" s="61" t="s">
        <v>282</v>
      </c>
      <c r="H3" s="60" t="s">
        <v>283</v>
      </c>
      <c r="I3" s="61" t="s">
        <v>284</v>
      </c>
      <c r="J3" s="60" t="s">
        <v>285</v>
      </c>
      <c r="K3" s="61" t="s">
        <v>286</v>
      </c>
      <c r="L3" s="89" t="s">
        <v>287</v>
      </c>
      <c r="M3" s="90" t="s">
        <v>288</v>
      </c>
      <c r="N3" s="60" t="s">
        <v>289</v>
      </c>
      <c r="O3" s="90" t="s">
        <v>290</v>
      </c>
      <c r="P3" s="91" t="s">
        <v>291</v>
      </c>
      <c r="Q3" s="95" t="s">
        <v>292</v>
      </c>
      <c r="R3" s="60" t="s">
        <v>293</v>
      </c>
      <c r="S3" s="60" t="s">
        <v>294</v>
      </c>
      <c r="T3" s="90" t="s">
        <v>295</v>
      </c>
      <c r="U3" s="60" t="s">
        <v>296</v>
      </c>
      <c r="V3" s="90" t="s">
        <v>297</v>
      </c>
      <c r="W3" s="89" t="s">
        <v>298</v>
      </c>
      <c r="X3" s="60" t="s">
        <v>299</v>
      </c>
      <c r="Y3" s="61" t="s">
        <v>300</v>
      </c>
      <c r="Z3" s="60" t="s">
        <v>301</v>
      </c>
      <c r="AA3" s="90" t="s">
        <v>302</v>
      </c>
      <c r="AB3" s="89" t="s">
        <v>303</v>
      </c>
      <c r="AC3" s="89" t="s">
        <v>304</v>
      </c>
      <c r="AD3" s="90" t="s">
        <v>280</v>
      </c>
      <c r="AE3" s="90" t="s">
        <v>282</v>
      </c>
      <c r="AF3" s="90" t="s">
        <v>284</v>
      </c>
      <c r="AG3" s="90" t="s">
        <v>286</v>
      </c>
      <c r="AH3" s="89" t="s">
        <v>287</v>
      </c>
      <c r="AI3" s="90" t="s">
        <v>288</v>
      </c>
      <c r="AJ3" s="105" t="s">
        <v>289</v>
      </c>
      <c r="AK3" s="105" t="s">
        <v>291</v>
      </c>
      <c r="AL3" s="90" t="s">
        <v>290</v>
      </c>
      <c r="AM3" s="90" t="s">
        <v>292</v>
      </c>
      <c r="AN3" s="105" t="s">
        <v>293</v>
      </c>
      <c r="AO3" s="105" t="s">
        <v>294</v>
      </c>
      <c r="AP3" s="90" t="s">
        <v>295</v>
      </c>
      <c r="AQ3" s="105" t="s">
        <v>296</v>
      </c>
      <c r="AR3" s="90" t="s">
        <v>297</v>
      </c>
      <c r="AS3" s="89" t="s">
        <v>298</v>
      </c>
      <c r="AT3" s="60" t="s">
        <v>299</v>
      </c>
      <c r="AU3" s="90" t="s">
        <v>300</v>
      </c>
      <c r="AV3" s="90" t="s">
        <v>305</v>
      </c>
      <c r="AW3" s="60" t="s">
        <v>301</v>
      </c>
      <c r="AX3" s="89" t="s">
        <v>303</v>
      </c>
      <c r="AY3" s="89" t="s">
        <v>304</v>
      </c>
      <c r="AZ3" s="90" t="s">
        <v>282</v>
      </c>
      <c r="BA3" s="90" t="s">
        <v>284</v>
      </c>
      <c r="BB3" s="90" t="s">
        <v>286</v>
      </c>
      <c r="BC3" s="89" t="s">
        <v>287</v>
      </c>
      <c r="BD3" s="90" t="s">
        <v>300</v>
      </c>
      <c r="BE3" s="90" t="s">
        <v>305</v>
      </c>
      <c r="BF3" s="89" t="s">
        <v>298</v>
      </c>
      <c r="BG3" s="89" t="s">
        <v>304</v>
      </c>
      <c r="BH3" s="114" t="s">
        <v>304</v>
      </c>
    </row>
    <row r="4" spans="1:60" s="57" customFormat="1" ht="30.95" customHeight="1">
      <c r="A4" s="62" t="s">
        <v>306</v>
      </c>
      <c r="B4" s="63" t="s">
        <v>307</v>
      </c>
      <c r="C4" s="64">
        <v>1</v>
      </c>
      <c r="D4" s="65">
        <v>18</v>
      </c>
      <c r="E4" s="66"/>
      <c r="F4" s="65"/>
      <c r="G4" s="66"/>
      <c r="H4" s="65"/>
      <c r="I4" s="66"/>
      <c r="J4" s="65"/>
      <c r="K4" s="66"/>
      <c r="L4" s="92">
        <f t="shared" ref="L4:L40" si="0">SUM(D4:K4)</f>
        <v>18</v>
      </c>
      <c r="M4" s="92"/>
      <c r="N4" s="93"/>
      <c r="O4" s="66"/>
      <c r="P4" s="65"/>
      <c r="Q4" s="66"/>
      <c r="R4" s="65"/>
      <c r="S4" s="65"/>
      <c r="T4" s="66"/>
      <c r="U4" s="65"/>
      <c r="V4" s="66"/>
      <c r="W4" s="92">
        <f t="shared" ref="W4:W40" si="1">SUM(M4:V4)</f>
        <v>0</v>
      </c>
      <c r="X4" s="93"/>
      <c r="Y4" s="100"/>
      <c r="Z4" s="65"/>
      <c r="AA4" s="66"/>
      <c r="AB4" s="92">
        <f t="shared" ref="AB4:AB40" si="2">SUM(X4:AA4)</f>
        <v>0</v>
      </c>
      <c r="AC4" s="92">
        <f t="shared" ref="AC4:AC40" si="3">SUM(L4,W4,AB4)</f>
        <v>18</v>
      </c>
      <c r="AD4" s="66"/>
      <c r="AE4" s="66"/>
      <c r="AF4" s="66"/>
      <c r="AG4" s="66"/>
      <c r="AH4" s="106">
        <f t="shared" ref="AH4:AH14" si="4">SUM(AE4:AG4)</f>
        <v>0</v>
      </c>
      <c r="AI4" s="107"/>
      <c r="AJ4" s="108"/>
      <c r="AK4" s="109"/>
      <c r="AL4" s="66"/>
      <c r="AM4" s="66"/>
      <c r="AN4" s="109"/>
      <c r="AO4" s="109"/>
      <c r="AP4" s="66"/>
      <c r="AQ4" s="109"/>
      <c r="AR4" s="66"/>
      <c r="AS4" s="92">
        <f t="shared" ref="AS4:AS40" si="5">SUM(AI4:AR4)</f>
        <v>0</v>
      </c>
      <c r="AT4" s="93"/>
      <c r="AU4" s="92"/>
      <c r="AV4" s="66"/>
      <c r="AW4" s="65"/>
      <c r="AX4" s="92">
        <f t="shared" ref="AX4:AX39" si="6">SUM(AT4:AV4)</f>
        <v>0</v>
      </c>
      <c r="AY4" s="92">
        <f t="shared" ref="AY4:AY40" si="7">SUM(AH4,AS4,AX4)</f>
        <v>0</v>
      </c>
      <c r="AZ4" s="92"/>
      <c r="BA4" s="66"/>
      <c r="BB4" s="66"/>
      <c r="BC4" s="92">
        <f t="shared" ref="BC4:BC40" si="8">SUM(AZ4:BB4)</f>
        <v>0</v>
      </c>
      <c r="BD4" s="92"/>
      <c r="BE4" s="92"/>
      <c r="BF4" s="115">
        <f t="shared" ref="BF4:BF40" si="9">SUM(BD4:BE4)</f>
        <v>0</v>
      </c>
      <c r="BG4" s="115"/>
      <c r="BH4" s="116">
        <f t="shared" ref="BH4:BH13" si="10">BI5+SUM(AC4,AY4,BC4,BF4)</f>
        <v>18</v>
      </c>
    </row>
    <row r="5" spans="1:60" s="57" customFormat="1" ht="35.1" customHeight="1">
      <c r="A5" s="67" t="s">
        <v>113</v>
      </c>
      <c r="B5" s="63" t="s">
        <v>308</v>
      </c>
      <c r="C5" s="64"/>
      <c r="D5" s="65"/>
      <c r="E5" s="66">
        <v>18</v>
      </c>
      <c r="F5" s="65"/>
      <c r="G5" s="66"/>
      <c r="H5" s="65"/>
      <c r="I5" s="66"/>
      <c r="J5" s="94"/>
      <c r="K5" s="66"/>
      <c r="L5" s="92">
        <f t="shared" si="0"/>
        <v>18</v>
      </c>
      <c r="M5" s="95">
        <v>1</v>
      </c>
      <c r="N5" s="93"/>
      <c r="O5" s="66">
        <v>0.5</v>
      </c>
      <c r="P5" s="65"/>
      <c r="Q5" s="66"/>
      <c r="R5" s="65"/>
      <c r="S5" s="65"/>
      <c r="T5" s="66"/>
      <c r="U5" s="65"/>
      <c r="V5" s="66"/>
      <c r="W5" s="92">
        <f t="shared" si="1"/>
        <v>1.5</v>
      </c>
      <c r="X5" s="93"/>
      <c r="Y5" s="100"/>
      <c r="Z5" s="65"/>
      <c r="AA5" s="66"/>
      <c r="AB5" s="92">
        <f t="shared" si="2"/>
        <v>0</v>
      </c>
      <c r="AC5" s="92">
        <f t="shared" si="3"/>
        <v>19.5</v>
      </c>
      <c r="AD5" s="66">
        <v>1</v>
      </c>
      <c r="AE5" s="66"/>
      <c r="AF5" s="66"/>
      <c r="AG5" s="66"/>
      <c r="AH5" s="106">
        <f>SUM(AD5:AG5)</f>
        <v>1</v>
      </c>
      <c r="AI5" s="107"/>
      <c r="AJ5" s="108"/>
      <c r="AK5" s="109"/>
      <c r="AL5" s="66"/>
      <c r="AM5" s="66"/>
      <c r="AN5" s="109"/>
      <c r="AO5" s="109"/>
      <c r="AP5" s="66"/>
      <c r="AQ5" s="109"/>
      <c r="AR5" s="66"/>
      <c r="AS5" s="92">
        <f t="shared" si="5"/>
        <v>0</v>
      </c>
      <c r="AT5" s="93"/>
      <c r="AU5" s="92"/>
      <c r="AV5" s="66"/>
      <c r="AW5" s="65"/>
      <c r="AX5" s="92">
        <f t="shared" si="6"/>
        <v>0</v>
      </c>
      <c r="AY5" s="92">
        <f t="shared" si="7"/>
        <v>1</v>
      </c>
      <c r="AZ5" s="92"/>
      <c r="BA5" s="66"/>
      <c r="BB5" s="66"/>
      <c r="BC5" s="92">
        <f t="shared" si="8"/>
        <v>0</v>
      </c>
      <c r="BD5" s="92"/>
      <c r="BE5" s="92"/>
      <c r="BF5" s="115">
        <f t="shared" si="9"/>
        <v>0</v>
      </c>
      <c r="BG5" s="115"/>
      <c r="BH5" s="116">
        <f t="shared" si="10"/>
        <v>20.5</v>
      </c>
    </row>
    <row r="6" spans="1:60" s="57" customFormat="1" ht="32.1" customHeight="1">
      <c r="A6" s="67" t="s">
        <v>309</v>
      </c>
      <c r="B6" s="63" t="s">
        <v>307</v>
      </c>
      <c r="C6" s="64"/>
      <c r="D6" s="65"/>
      <c r="E6" s="66"/>
      <c r="F6" s="65">
        <v>18</v>
      </c>
      <c r="G6" s="66"/>
      <c r="H6" s="65"/>
      <c r="I6" s="66"/>
      <c r="J6" s="65"/>
      <c r="K6" s="66"/>
      <c r="L6" s="92">
        <f t="shared" si="0"/>
        <v>18</v>
      </c>
      <c r="M6" s="92"/>
      <c r="N6" s="93"/>
      <c r="O6" s="66"/>
      <c r="P6" s="65"/>
      <c r="Q6" s="66"/>
      <c r="R6" s="65"/>
      <c r="S6" s="65"/>
      <c r="T6" s="66"/>
      <c r="U6" s="65"/>
      <c r="V6" s="66"/>
      <c r="W6" s="92">
        <f t="shared" si="1"/>
        <v>0</v>
      </c>
      <c r="X6" s="93"/>
      <c r="Y6" s="100"/>
      <c r="Z6" s="65"/>
      <c r="AA6" s="66"/>
      <c r="AB6" s="92">
        <f t="shared" si="2"/>
        <v>0</v>
      </c>
      <c r="AC6" s="92">
        <f t="shared" si="3"/>
        <v>18</v>
      </c>
      <c r="AD6" s="66"/>
      <c r="AE6" s="66"/>
      <c r="AF6" s="66"/>
      <c r="AG6" s="66"/>
      <c r="AH6" s="106">
        <f t="shared" si="4"/>
        <v>0</v>
      </c>
      <c r="AI6" s="107"/>
      <c r="AJ6" s="108"/>
      <c r="AK6" s="109"/>
      <c r="AL6" s="66"/>
      <c r="AM6" s="66"/>
      <c r="AN6" s="109"/>
      <c r="AO6" s="109"/>
      <c r="AP6" s="66"/>
      <c r="AQ6" s="109"/>
      <c r="AR6" s="66"/>
      <c r="AS6" s="92">
        <f t="shared" si="5"/>
        <v>0</v>
      </c>
      <c r="AT6" s="93"/>
      <c r="AU6" s="92"/>
      <c r="AV6" s="66"/>
      <c r="AW6" s="65"/>
      <c r="AX6" s="92">
        <f t="shared" si="6"/>
        <v>0</v>
      </c>
      <c r="AY6" s="92">
        <f t="shared" si="7"/>
        <v>0</v>
      </c>
      <c r="AZ6" s="92"/>
      <c r="BA6" s="66"/>
      <c r="BB6" s="66"/>
      <c r="BC6" s="92">
        <f t="shared" si="8"/>
        <v>0</v>
      </c>
      <c r="BD6" s="92"/>
      <c r="BE6" s="92"/>
      <c r="BF6" s="115">
        <f t="shared" si="9"/>
        <v>0</v>
      </c>
      <c r="BG6" s="115"/>
      <c r="BH6" s="116">
        <f t="shared" si="10"/>
        <v>18</v>
      </c>
    </row>
    <row r="7" spans="1:60" s="57" customFormat="1" ht="32.1" customHeight="1">
      <c r="A7" s="67" t="s">
        <v>310</v>
      </c>
      <c r="B7" s="63" t="s">
        <v>307</v>
      </c>
      <c r="C7" s="64"/>
      <c r="D7" s="65"/>
      <c r="E7" s="66"/>
      <c r="F7" s="65"/>
      <c r="G7" s="66">
        <v>15</v>
      </c>
      <c r="H7" s="65"/>
      <c r="I7" s="66"/>
      <c r="J7" s="65"/>
      <c r="K7" s="66"/>
      <c r="L7" s="92">
        <f t="shared" si="0"/>
        <v>15</v>
      </c>
      <c r="M7" s="92"/>
      <c r="N7" s="93"/>
      <c r="O7" s="66"/>
      <c r="P7" s="65"/>
      <c r="Q7" s="66"/>
      <c r="R7" s="65"/>
      <c r="S7" s="65"/>
      <c r="T7" s="66"/>
      <c r="U7" s="65"/>
      <c r="V7" s="66"/>
      <c r="W7" s="92">
        <f t="shared" si="1"/>
        <v>0</v>
      </c>
      <c r="X7" s="93"/>
      <c r="Y7" s="100"/>
      <c r="Z7" s="65"/>
      <c r="AA7" s="66"/>
      <c r="AB7" s="92">
        <f t="shared" si="2"/>
        <v>0</v>
      </c>
      <c r="AC7" s="92">
        <f t="shared" si="3"/>
        <v>15</v>
      </c>
      <c r="AD7" s="66"/>
      <c r="AE7" s="66">
        <v>1</v>
      </c>
      <c r="AF7" s="66"/>
      <c r="AG7" s="66"/>
      <c r="AH7" s="106">
        <f t="shared" si="4"/>
        <v>1</v>
      </c>
      <c r="AI7" s="107"/>
      <c r="AJ7" s="108"/>
      <c r="AK7" s="109"/>
      <c r="AL7" s="66"/>
      <c r="AM7" s="66"/>
      <c r="AN7" s="109"/>
      <c r="AO7" s="109"/>
      <c r="AP7" s="66"/>
      <c r="AQ7" s="109"/>
      <c r="AR7" s="66"/>
      <c r="AS7" s="92">
        <f t="shared" si="5"/>
        <v>0</v>
      </c>
      <c r="AT7" s="93"/>
      <c r="AU7" s="92"/>
      <c r="AV7" s="66"/>
      <c r="AW7" s="65"/>
      <c r="AX7" s="92">
        <f t="shared" si="6"/>
        <v>0</v>
      </c>
      <c r="AY7" s="92">
        <f t="shared" si="7"/>
        <v>1</v>
      </c>
      <c r="AZ7" s="92"/>
      <c r="BA7" s="66"/>
      <c r="BB7" s="66"/>
      <c r="BC7" s="92">
        <f t="shared" si="8"/>
        <v>0</v>
      </c>
      <c r="BD7" s="92"/>
      <c r="BE7" s="92"/>
      <c r="BF7" s="115">
        <f t="shared" si="9"/>
        <v>0</v>
      </c>
      <c r="BG7" s="115"/>
      <c r="BH7" s="116">
        <f t="shared" si="10"/>
        <v>16</v>
      </c>
    </row>
    <row r="8" spans="1:60" s="57" customFormat="1" ht="33" customHeight="1">
      <c r="A8" s="67" t="s">
        <v>157</v>
      </c>
      <c r="B8" s="63" t="s">
        <v>307</v>
      </c>
      <c r="C8" s="64"/>
      <c r="D8" s="65"/>
      <c r="E8" s="66"/>
      <c r="F8" s="65"/>
      <c r="G8" s="66"/>
      <c r="H8" s="65">
        <v>17</v>
      </c>
      <c r="I8" s="66"/>
      <c r="J8" s="65"/>
      <c r="K8" s="66"/>
      <c r="L8" s="92">
        <f t="shared" si="0"/>
        <v>17</v>
      </c>
      <c r="M8" s="92"/>
      <c r="N8" s="91">
        <v>1</v>
      </c>
      <c r="O8" s="66"/>
      <c r="P8" s="65">
        <v>0.5</v>
      </c>
      <c r="Q8" s="66"/>
      <c r="R8" s="65"/>
      <c r="S8" s="65"/>
      <c r="T8" s="66"/>
      <c r="U8" s="65"/>
      <c r="V8" s="66"/>
      <c r="W8" s="92">
        <f t="shared" si="1"/>
        <v>1.5</v>
      </c>
      <c r="X8" s="93"/>
      <c r="Y8" s="100"/>
      <c r="Z8" s="65"/>
      <c r="AA8" s="66"/>
      <c r="AB8" s="92">
        <f t="shared" si="2"/>
        <v>0</v>
      </c>
      <c r="AC8" s="92">
        <f t="shared" si="3"/>
        <v>18.5</v>
      </c>
      <c r="AD8" s="66"/>
      <c r="AE8" s="66"/>
      <c r="AF8" s="66"/>
      <c r="AG8" s="66"/>
      <c r="AH8" s="106">
        <f t="shared" si="4"/>
        <v>0</v>
      </c>
      <c r="AI8" s="107"/>
      <c r="AJ8" s="108"/>
      <c r="AK8" s="109"/>
      <c r="AL8" s="66"/>
      <c r="AM8" s="66"/>
      <c r="AN8" s="109"/>
      <c r="AO8" s="109"/>
      <c r="AP8" s="66"/>
      <c r="AQ8" s="109"/>
      <c r="AR8" s="66"/>
      <c r="AS8" s="92">
        <f t="shared" si="5"/>
        <v>0</v>
      </c>
      <c r="AT8" s="93"/>
      <c r="AU8" s="92"/>
      <c r="AV8" s="66"/>
      <c r="AW8" s="65"/>
      <c r="AX8" s="92">
        <f t="shared" si="6"/>
        <v>0</v>
      </c>
      <c r="AY8" s="92">
        <f t="shared" si="7"/>
        <v>0</v>
      </c>
      <c r="AZ8" s="92"/>
      <c r="BA8" s="66"/>
      <c r="BB8" s="66"/>
      <c r="BC8" s="92">
        <f t="shared" si="8"/>
        <v>0</v>
      </c>
      <c r="BD8" s="92"/>
      <c r="BE8" s="92"/>
      <c r="BF8" s="115">
        <f t="shared" si="9"/>
        <v>0</v>
      </c>
      <c r="BG8" s="115"/>
      <c r="BH8" s="116">
        <f t="shared" si="10"/>
        <v>18.5</v>
      </c>
    </row>
    <row r="9" spans="1:60" s="57" customFormat="1" ht="33" customHeight="1">
      <c r="A9" s="67" t="s">
        <v>311</v>
      </c>
      <c r="B9" s="63" t="s">
        <v>307</v>
      </c>
      <c r="C9" s="64"/>
      <c r="D9" s="65"/>
      <c r="E9" s="66"/>
      <c r="F9" s="65"/>
      <c r="G9" s="66"/>
      <c r="H9" s="65"/>
      <c r="I9" s="66">
        <v>17</v>
      </c>
      <c r="J9" s="65"/>
      <c r="K9" s="66"/>
      <c r="L9" s="92">
        <f t="shared" si="0"/>
        <v>17</v>
      </c>
      <c r="M9" s="92"/>
      <c r="N9" s="93"/>
      <c r="O9" s="66"/>
      <c r="P9" s="65"/>
      <c r="Q9" s="66"/>
      <c r="R9" s="65"/>
      <c r="S9" s="65"/>
      <c r="T9" s="66"/>
      <c r="U9" s="65"/>
      <c r="V9" s="66"/>
      <c r="W9" s="92">
        <f t="shared" si="1"/>
        <v>0</v>
      </c>
      <c r="X9" s="93"/>
      <c r="Y9" s="100"/>
      <c r="Z9" s="65"/>
      <c r="AA9" s="66"/>
      <c r="AB9" s="92">
        <f t="shared" si="2"/>
        <v>0</v>
      </c>
      <c r="AC9" s="92">
        <f t="shared" si="3"/>
        <v>17</v>
      </c>
      <c r="AD9" s="66"/>
      <c r="AE9" s="66"/>
      <c r="AF9" s="66">
        <v>1</v>
      </c>
      <c r="AG9" s="66"/>
      <c r="AH9" s="106">
        <f t="shared" si="4"/>
        <v>1</v>
      </c>
      <c r="AI9" s="107"/>
      <c r="AJ9" s="108"/>
      <c r="AK9" s="109"/>
      <c r="AL9" s="66"/>
      <c r="AM9" s="66"/>
      <c r="AN9" s="109"/>
      <c r="AO9" s="109"/>
      <c r="AP9" s="66"/>
      <c r="AQ9" s="109"/>
      <c r="AR9" s="66"/>
      <c r="AS9" s="92">
        <f t="shared" si="5"/>
        <v>0</v>
      </c>
      <c r="AT9" s="93"/>
      <c r="AU9" s="92"/>
      <c r="AV9" s="66"/>
      <c r="AW9" s="65"/>
      <c r="AX9" s="92">
        <f t="shared" si="6"/>
        <v>0</v>
      </c>
      <c r="AY9" s="92">
        <f t="shared" si="7"/>
        <v>1</v>
      </c>
      <c r="AZ9" s="92"/>
      <c r="BA9" s="66"/>
      <c r="BB9" s="66"/>
      <c r="BC9" s="92">
        <f t="shared" si="8"/>
        <v>0</v>
      </c>
      <c r="BD9" s="92"/>
      <c r="BE9" s="92"/>
      <c r="BF9" s="115">
        <f t="shared" si="9"/>
        <v>0</v>
      </c>
      <c r="BG9" s="115"/>
      <c r="BH9" s="116">
        <f t="shared" si="10"/>
        <v>18</v>
      </c>
    </row>
    <row r="10" spans="1:60" s="57" customFormat="1" ht="30" customHeight="1">
      <c r="A10" s="67" t="s">
        <v>312</v>
      </c>
      <c r="B10" s="63" t="s">
        <v>307</v>
      </c>
      <c r="C10" s="64"/>
      <c r="D10" s="65"/>
      <c r="E10" s="66"/>
      <c r="F10" s="65"/>
      <c r="G10" s="66"/>
      <c r="H10" s="65"/>
      <c r="I10" s="66"/>
      <c r="J10" s="65">
        <v>17</v>
      </c>
      <c r="K10" s="66"/>
      <c r="L10" s="92">
        <f t="shared" si="0"/>
        <v>17</v>
      </c>
      <c r="M10" s="92"/>
      <c r="N10" s="93"/>
      <c r="O10" s="66"/>
      <c r="P10" s="65"/>
      <c r="Q10" s="66"/>
      <c r="R10" s="65"/>
      <c r="S10" s="65"/>
      <c r="T10" s="66"/>
      <c r="U10" s="65"/>
      <c r="V10" s="66"/>
      <c r="W10" s="92">
        <f t="shared" si="1"/>
        <v>0</v>
      </c>
      <c r="X10" s="93"/>
      <c r="Y10" s="100"/>
      <c r="Z10" s="65"/>
      <c r="AA10" s="66"/>
      <c r="AB10" s="92">
        <f t="shared" si="2"/>
        <v>0</v>
      </c>
      <c r="AC10" s="92">
        <f t="shared" si="3"/>
        <v>17</v>
      </c>
      <c r="AD10" s="66"/>
      <c r="AE10" s="66"/>
      <c r="AF10" s="66"/>
      <c r="AG10" s="66"/>
      <c r="AH10" s="106">
        <f t="shared" si="4"/>
        <v>0</v>
      </c>
      <c r="AI10" s="107"/>
      <c r="AJ10" s="108"/>
      <c r="AK10" s="109"/>
      <c r="AL10" s="66"/>
      <c r="AM10" s="66"/>
      <c r="AN10" s="109"/>
      <c r="AO10" s="109"/>
      <c r="AP10" s="66"/>
      <c r="AQ10" s="109"/>
      <c r="AR10" s="66"/>
      <c r="AS10" s="92">
        <f t="shared" si="5"/>
        <v>0</v>
      </c>
      <c r="AT10" s="93"/>
      <c r="AU10" s="92"/>
      <c r="AV10" s="66"/>
      <c r="AW10" s="65"/>
      <c r="AX10" s="92">
        <f t="shared" si="6"/>
        <v>0</v>
      </c>
      <c r="AY10" s="92">
        <f t="shared" si="7"/>
        <v>0</v>
      </c>
      <c r="AZ10" s="92"/>
      <c r="BA10" s="66"/>
      <c r="BB10" s="66"/>
      <c r="BC10" s="92">
        <f t="shared" si="8"/>
        <v>0</v>
      </c>
      <c r="BD10" s="92"/>
      <c r="BE10" s="92"/>
      <c r="BF10" s="115">
        <f t="shared" si="9"/>
        <v>0</v>
      </c>
      <c r="BG10" s="115"/>
      <c r="BH10" s="116">
        <f t="shared" si="10"/>
        <v>17</v>
      </c>
    </row>
    <row r="11" spans="1:60" s="57" customFormat="1" ht="33" customHeight="1">
      <c r="A11" s="67" t="s">
        <v>313</v>
      </c>
      <c r="B11" s="63" t="s">
        <v>307</v>
      </c>
      <c r="C11" s="64"/>
      <c r="D11" s="65"/>
      <c r="E11" s="66"/>
      <c r="F11" s="65"/>
      <c r="G11" s="66"/>
      <c r="H11" s="65"/>
      <c r="I11" s="66"/>
      <c r="J11" s="65"/>
      <c r="K11" s="66">
        <v>17</v>
      </c>
      <c r="L11" s="92">
        <f t="shared" si="0"/>
        <v>17</v>
      </c>
      <c r="M11" s="92"/>
      <c r="N11" s="93"/>
      <c r="O11" s="66"/>
      <c r="P11" s="65"/>
      <c r="Q11" s="66"/>
      <c r="R11" s="65"/>
      <c r="S11" s="65"/>
      <c r="T11" s="66"/>
      <c r="U11" s="65"/>
      <c r="V11" s="66"/>
      <c r="W11" s="92">
        <f t="shared" si="1"/>
        <v>0</v>
      </c>
      <c r="X11" s="93"/>
      <c r="Y11" s="100"/>
      <c r="Z11" s="65"/>
      <c r="AA11" s="66"/>
      <c r="AB11" s="92">
        <f t="shared" si="2"/>
        <v>0</v>
      </c>
      <c r="AC11" s="92">
        <f t="shared" si="3"/>
        <v>17</v>
      </c>
      <c r="AD11" s="66"/>
      <c r="AE11" s="66"/>
      <c r="AF11" s="66"/>
      <c r="AG11" s="66">
        <v>1</v>
      </c>
      <c r="AH11" s="106">
        <f t="shared" si="4"/>
        <v>1</v>
      </c>
      <c r="AI11" s="107"/>
      <c r="AJ11" s="108"/>
      <c r="AK11" s="109"/>
      <c r="AL11" s="66"/>
      <c r="AM11" s="66"/>
      <c r="AN11" s="109"/>
      <c r="AO11" s="109"/>
      <c r="AP11" s="66"/>
      <c r="AQ11" s="109"/>
      <c r="AR11" s="66"/>
      <c r="AS11" s="92">
        <f t="shared" si="5"/>
        <v>0</v>
      </c>
      <c r="AT11" s="93"/>
      <c r="AU11" s="92"/>
      <c r="AV11" s="66"/>
      <c r="AW11" s="65"/>
      <c r="AX11" s="92">
        <f t="shared" si="6"/>
        <v>0</v>
      </c>
      <c r="AY11" s="92">
        <f t="shared" si="7"/>
        <v>1</v>
      </c>
      <c r="AZ11" s="92"/>
      <c r="BA11" s="66"/>
      <c r="BB11" s="66"/>
      <c r="BC11" s="92">
        <f t="shared" si="8"/>
        <v>0</v>
      </c>
      <c r="BD11" s="92"/>
      <c r="BE11" s="92"/>
      <c r="BF11" s="115">
        <f t="shared" si="9"/>
        <v>0</v>
      </c>
      <c r="BG11" s="115"/>
      <c r="BH11" s="116">
        <f t="shared" si="10"/>
        <v>18</v>
      </c>
    </row>
    <row r="12" spans="1:60" s="57" customFormat="1" ht="33" customHeight="1">
      <c r="A12" s="68" t="s">
        <v>314</v>
      </c>
      <c r="B12" s="63" t="s">
        <v>315</v>
      </c>
      <c r="C12" s="64"/>
      <c r="D12" s="65"/>
      <c r="E12" s="66"/>
      <c r="F12" s="65"/>
      <c r="G12" s="66"/>
      <c r="H12" s="65"/>
      <c r="I12" s="66"/>
      <c r="J12" s="65"/>
      <c r="K12" s="66"/>
      <c r="L12" s="92">
        <f t="shared" si="0"/>
        <v>0</v>
      </c>
      <c r="M12" s="92"/>
      <c r="N12" s="93"/>
      <c r="O12" s="66"/>
      <c r="P12" s="65"/>
      <c r="Q12" s="66"/>
      <c r="R12" s="65"/>
      <c r="S12" s="65"/>
      <c r="T12" s="66"/>
      <c r="U12" s="65"/>
      <c r="V12" s="66"/>
      <c r="W12" s="92">
        <f t="shared" si="1"/>
        <v>0</v>
      </c>
      <c r="X12" s="91"/>
      <c r="Y12" s="97"/>
      <c r="Z12" s="65"/>
      <c r="AA12" s="66"/>
      <c r="AB12" s="92">
        <f t="shared" si="2"/>
        <v>0</v>
      </c>
      <c r="AC12" s="92">
        <f t="shared" si="3"/>
        <v>0</v>
      </c>
      <c r="AD12" s="66"/>
      <c r="AE12" s="66"/>
      <c r="AF12" s="66"/>
      <c r="AG12" s="66"/>
      <c r="AH12" s="106">
        <f t="shared" si="4"/>
        <v>0</v>
      </c>
      <c r="AI12" s="107"/>
      <c r="AJ12" s="110">
        <v>0.5</v>
      </c>
      <c r="AK12" s="109">
        <v>0.25</v>
      </c>
      <c r="AL12" s="66"/>
      <c r="AM12" s="66"/>
      <c r="AN12" s="109">
        <v>0.5</v>
      </c>
      <c r="AO12" s="109">
        <v>0.25</v>
      </c>
      <c r="AP12" s="66"/>
      <c r="AQ12" s="109">
        <v>1</v>
      </c>
      <c r="AR12" s="66"/>
      <c r="AS12" s="92">
        <f t="shared" si="5"/>
        <v>2.5</v>
      </c>
      <c r="AT12" s="93"/>
      <c r="AU12" s="92"/>
      <c r="AV12" s="66"/>
      <c r="AW12" s="65"/>
      <c r="AX12" s="92">
        <f t="shared" si="6"/>
        <v>0</v>
      </c>
      <c r="AY12" s="92">
        <f t="shared" si="7"/>
        <v>2.5</v>
      </c>
      <c r="AZ12" s="92"/>
      <c r="BA12" s="66"/>
      <c r="BB12" s="66"/>
      <c r="BC12" s="92">
        <f t="shared" si="8"/>
        <v>0</v>
      </c>
      <c r="BD12" s="92"/>
      <c r="BE12" s="92"/>
      <c r="BF12" s="115">
        <f t="shared" si="9"/>
        <v>0</v>
      </c>
      <c r="BG12" s="115"/>
      <c r="BH12" s="114">
        <f t="shared" si="10"/>
        <v>2.5</v>
      </c>
    </row>
    <row r="13" spans="1:60" s="57" customFormat="1" ht="35.1" customHeight="1">
      <c r="A13" s="67" t="s">
        <v>316</v>
      </c>
      <c r="B13" s="63" t="s">
        <v>317</v>
      </c>
      <c r="C13" s="64"/>
      <c r="D13" s="65"/>
      <c r="E13" s="66"/>
      <c r="F13" s="65"/>
      <c r="G13" s="66"/>
      <c r="H13" s="65">
        <v>4</v>
      </c>
      <c r="I13" s="66"/>
      <c r="J13" s="65">
        <v>2</v>
      </c>
      <c r="K13" s="66"/>
      <c r="L13" s="92">
        <f t="shared" si="0"/>
        <v>6</v>
      </c>
      <c r="M13" s="92"/>
      <c r="N13" s="91">
        <v>3</v>
      </c>
      <c r="O13" s="66"/>
      <c r="P13" s="65">
        <v>1.5</v>
      </c>
      <c r="Q13" s="66"/>
      <c r="R13" s="65">
        <v>3</v>
      </c>
      <c r="S13" s="65">
        <v>1.5</v>
      </c>
      <c r="T13" s="66"/>
      <c r="U13" s="65">
        <v>3</v>
      </c>
      <c r="V13" s="66"/>
      <c r="W13" s="92">
        <f t="shared" si="1"/>
        <v>12</v>
      </c>
      <c r="X13" s="91">
        <v>3</v>
      </c>
      <c r="Y13" s="97"/>
      <c r="Z13" s="65">
        <v>3</v>
      </c>
      <c r="AA13" s="66"/>
      <c r="AB13" s="92">
        <f t="shared" si="2"/>
        <v>6</v>
      </c>
      <c r="AC13" s="101">
        <f t="shared" si="3"/>
        <v>24</v>
      </c>
      <c r="AD13" s="66"/>
      <c r="AE13" s="66"/>
      <c r="AF13" s="66"/>
      <c r="AG13" s="66"/>
      <c r="AH13" s="106">
        <f t="shared" si="4"/>
        <v>0</v>
      </c>
      <c r="AI13" s="107"/>
      <c r="AJ13" s="108"/>
      <c r="AK13" s="109"/>
      <c r="AL13" s="66"/>
      <c r="AM13" s="66"/>
      <c r="AN13" s="109"/>
      <c r="AO13" s="109"/>
      <c r="AP13" s="66"/>
      <c r="AQ13" s="109"/>
      <c r="AR13" s="66"/>
      <c r="AS13" s="92">
        <f t="shared" si="5"/>
        <v>0</v>
      </c>
      <c r="AT13" s="93"/>
      <c r="AU13" s="92"/>
      <c r="AV13" s="66"/>
      <c r="AW13" s="65"/>
      <c r="AX13" s="92">
        <f t="shared" si="6"/>
        <v>0</v>
      </c>
      <c r="AY13" s="92">
        <f t="shared" si="7"/>
        <v>0</v>
      </c>
      <c r="AZ13" s="92"/>
      <c r="BA13" s="66"/>
      <c r="BB13" s="66"/>
      <c r="BC13" s="92">
        <f t="shared" si="8"/>
        <v>0</v>
      </c>
      <c r="BD13" s="92"/>
      <c r="BE13" s="92"/>
      <c r="BF13" s="115">
        <f t="shared" si="9"/>
        <v>0</v>
      </c>
      <c r="BG13" s="115"/>
      <c r="BH13" s="114">
        <f t="shared" si="10"/>
        <v>24</v>
      </c>
    </row>
    <row r="14" spans="1:60" s="57" customFormat="1" ht="23.25">
      <c r="A14" s="67" t="s">
        <v>318</v>
      </c>
      <c r="B14" s="63" t="s">
        <v>317</v>
      </c>
      <c r="C14" s="64"/>
      <c r="D14" s="65"/>
      <c r="E14" s="66"/>
      <c r="F14" s="65"/>
      <c r="G14" s="69"/>
      <c r="H14" s="65"/>
      <c r="I14" s="66"/>
      <c r="J14" s="65"/>
      <c r="K14" s="66"/>
      <c r="L14" s="92">
        <f t="shared" si="0"/>
        <v>0</v>
      </c>
      <c r="M14" s="95">
        <v>3</v>
      </c>
      <c r="N14" s="93"/>
      <c r="O14" s="66">
        <v>1.5</v>
      </c>
      <c r="P14" s="65"/>
      <c r="Q14" s="66">
        <v>3</v>
      </c>
      <c r="R14" s="65"/>
      <c r="S14" s="65"/>
      <c r="T14" s="66">
        <v>1.5</v>
      </c>
      <c r="U14" s="65"/>
      <c r="V14" s="66">
        <v>3</v>
      </c>
      <c r="W14" s="92">
        <f t="shared" si="1"/>
        <v>12</v>
      </c>
      <c r="X14" s="91"/>
      <c r="Y14" s="97">
        <v>3</v>
      </c>
      <c r="Z14" s="91"/>
      <c r="AA14" s="66">
        <v>3</v>
      </c>
      <c r="AB14" s="92">
        <f t="shared" si="2"/>
        <v>6</v>
      </c>
      <c r="AC14" s="101">
        <f t="shared" si="3"/>
        <v>18</v>
      </c>
      <c r="AD14" s="66"/>
      <c r="AE14" s="66"/>
      <c r="AF14" s="66"/>
      <c r="AG14" s="66"/>
      <c r="AH14" s="106">
        <f t="shared" si="4"/>
        <v>0</v>
      </c>
      <c r="AI14" s="107"/>
      <c r="AJ14" s="108"/>
      <c r="AK14" s="109"/>
      <c r="AL14" s="66"/>
      <c r="AM14" s="66"/>
      <c r="AN14" s="109"/>
      <c r="AO14" s="109"/>
      <c r="AP14" s="66"/>
      <c r="AQ14" s="109"/>
      <c r="AR14" s="66"/>
      <c r="AS14" s="92">
        <f t="shared" si="5"/>
        <v>0</v>
      </c>
      <c r="AT14" s="93"/>
      <c r="AU14" s="92"/>
      <c r="AV14" s="66"/>
      <c r="AW14" s="65"/>
      <c r="AX14" s="92">
        <f t="shared" si="6"/>
        <v>0</v>
      </c>
      <c r="AY14" s="92">
        <f t="shared" si="7"/>
        <v>0</v>
      </c>
      <c r="AZ14" s="92"/>
      <c r="BA14" s="66"/>
      <c r="BB14" s="66"/>
      <c r="BC14" s="92">
        <f t="shared" si="8"/>
        <v>0</v>
      </c>
      <c r="BD14" s="92"/>
      <c r="BE14" s="92"/>
      <c r="BF14" s="115">
        <f t="shared" si="9"/>
        <v>0</v>
      </c>
      <c r="BG14" s="115"/>
      <c r="BH14" s="114">
        <f t="shared" ref="BH14:BH21" si="11">BI16+SUM(AC14,AY14,BC14,BF14)</f>
        <v>18</v>
      </c>
    </row>
    <row r="15" spans="1:60" s="57" customFormat="1" ht="27.95" customHeight="1">
      <c r="A15" s="67" t="s">
        <v>166</v>
      </c>
      <c r="B15" s="63" t="s">
        <v>317</v>
      </c>
      <c r="C15" s="64"/>
      <c r="D15" s="65"/>
      <c r="E15" s="66"/>
      <c r="F15" s="65">
        <v>2</v>
      </c>
      <c r="G15" s="66">
        <v>2</v>
      </c>
      <c r="H15" s="65"/>
      <c r="I15" s="66">
        <v>2</v>
      </c>
      <c r="J15" s="65"/>
      <c r="K15" s="66">
        <v>2</v>
      </c>
      <c r="L15" s="92">
        <f t="shared" si="0"/>
        <v>8</v>
      </c>
      <c r="M15" s="95"/>
      <c r="N15" s="93"/>
      <c r="O15" s="66"/>
      <c r="P15" s="65"/>
      <c r="Q15" s="66"/>
      <c r="R15" s="65"/>
      <c r="S15" s="65"/>
      <c r="T15" s="66"/>
      <c r="U15" s="65"/>
      <c r="V15" s="66"/>
      <c r="W15" s="92">
        <f t="shared" si="1"/>
        <v>0</v>
      </c>
      <c r="X15" s="91"/>
      <c r="Y15" s="97"/>
      <c r="Z15" s="65"/>
      <c r="AA15" s="66"/>
      <c r="AB15" s="92">
        <f t="shared" si="2"/>
        <v>0</v>
      </c>
      <c r="AC15" s="101">
        <f t="shared" si="3"/>
        <v>8</v>
      </c>
      <c r="AD15" s="66"/>
      <c r="AE15" s="66"/>
      <c r="AF15" s="66"/>
      <c r="AG15" s="66"/>
      <c r="AH15" s="106"/>
      <c r="AI15" s="107"/>
      <c r="AJ15" s="108"/>
      <c r="AK15" s="109"/>
      <c r="AL15" s="66"/>
      <c r="AM15" s="66"/>
      <c r="AN15" s="109"/>
      <c r="AO15" s="109"/>
      <c r="AP15" s="66"/>
      <c r="AQ15" s="109"/>
      <c r="AR15" s="66"/>
      <c r="AS15" s="92">
        <f t="shared" si="5"/>
        <v>0</v>
      </c>
      <c r="AT15" s="93"/>
      <c r="AU15" s="92"/>
      <c r="AV15" s="66"/>
      <c r="AW15" s="65"/>
      <c r="AX15" s="92">
        <f t="shared" si="6"/>
        <v>0</v>
      </c>
      <c r="AY15" s="92">
        <f t="shared" si="7"/>
        <v>0</v>
      </c>
      <c r="AZ15" s="92"/>
      <c r="BA15" s="66"/>
      <c r="BB15" s="66"/>
      <c r="BC15" s="92">
        <f t="shared" si="8"/>
        <v>0</v>
      </c>
      <c r="BD15" s="92"/>
      <c r="BE15" s="92"/>
      <c r="BF15" s="115">
        <f t="shared" si="9"/>
        <v>0</v>
      </c>
      <c r="BG15" s="115"/>
      <c r="BH15" s="114">
        <f t="shared" si="11"/>
        <v>8</v>
      </c>
    </row>
    <row r="16" spans="1:60" s="57" customFormat="1" ht="23.25">
      <c r="A16" s="67" t="s">
        <v>319</v>
      </c>
      <c r="B16" s="63" t="s">
        <v>144</v>
      </c>
      <c r="C16" s="64"/>
      <c r="D16" s="65"/>
      <c r="E16" s="66"/>
      <c r="F16" s="65"/>
      <c r="G16" s="66"/>
      <c r="H16" s="65"/>
      <c r="I16" s="66"/>
      <c r="J16" s="65"/>
      <c r="K16" s="66"/>
      <c r="L16" s="92">
        <f t="shared" si="0"/>
        <v>0</v>
      </c>
      <c r="M16" s="95">
        <v>2</v>
      </c>
      <c r="N16" s="93"/>
      <c r="O16" s="66">
        <v>1</v>
      </c>
      <c r="P16" s="65"/>
      <c r="Q16" s="66">
        <v>2</v>
      </c>
      <c r="R16" s="65">
        <v>2</v>
      </c>
      <c r="S16" s="65">
        <v>1</v>
      </c>
      <c r="T16" s="66">
        <v>1</v>
      </c>
      <c r="U16" s="65">
        <v>2</v>
      </c>
      <c r="V16" s="66">
        <v>2</v>
      </c>
      <c r="W16" s="92">
        <f t="shared" si="1"/>
        <v>13</v>
      </c>
      <c r="X16" s="91">
        <v>2</v>
      </c>
      <c r="Y16" s="97">
        <v>2</v>
      </c>
      <c r="Z16" s="65">
        <v>2</v>
      </c>
      <c r="AA16" s="66">
        <v>2</v>
      </c>
      <c r="AB16" s="92">
        <f t="shared" si="2"/>
        <v>8</v>
      </c>
      <c r="AC16" s="101">
        <f t="shared" si="3"/>
        <v>21</v>
      </c>
      <c r="AD16" s="66"/>
      <c r="AE16" s="66"/>
      <c r="AF16" s="66"/>
      <c r="AG16" s="66"/>
      <c r="AH16" s="106">
        <f t="shared" ref="AH16:AH40" si="12">SUM(AE16:AG16)</f>
        <v>0</v>
      </c>
      <c r="AI16" s="107"/>
      <c r="AJ16" s="108"/>
      <c r="AK16" s="109"/>
      <c r="AL16" s="66"/>
      <c r="AM16" s="66"/>
      <c r="AN16" s="109"/>
      <c r="AO16" s="109"/>
      <c r="AP16" s="66"/>
      <c r="AQ16" s="109"/>
      <c r="AR16" s="66"/>
      <c r="AS16" s="92">
        <f t="shared" si="5"/>
        <v>0</v>
      </c>
      <c r="AT16" s="93"/>
      <c r="AU16" s="92"/>
      <c r="AV16" s="66"/>
      <c r="AW16" s="65"/>
      <c r="AX16" s="92">
        <f t="shared" si="6"/>
        <v>0</v>
      </c>
      <c r="AY16" s="92">
        <f t="shared" si="7"/>
        <v>0</v>
      </c>
      <c r="AZ16" s="92"/>
      <c r="BA16" s="66"/>
      <c r="BB16" s="66"/>
      <c r="BC16" s="92">
        <f t="shared" si="8"/>
        <v>0</v>
      </c>
      <c r="BD16" s="92"/>
      <c r="BE16" s="92"/>
      <c r="BF16" s="115">
        <f t="shared" si="9"/>
        <v>0</v>
      </c>
      <c r="BG16" s="115"/>
      <c r="BH16" s="114">
        <f t="shared" ref="BH16:BH18" si="13">BI17+SUM(AC16,AY16,BC16,BF16)</f>
        <v>21</v>
      </c>
    </row>
    <row r="17" spans="1:60" s="57" customFormat="1" ht="27.95" customHeight="1">
      <c r="A17" s="67" t="s">
        <v>319</v>
      </c>
      <c r="B17" s="63" t="s">
        <v>320</v>
      </c>
      <c r="C17" s="64"/>
      <c r="D17" s="65"/>
      <c r="E17" s="66"/>
      <c r="F17" s="65"/>
      <c r="G17" s="66"/>
      <c r="H17" s="65"/>
      <c r="I17" s="96"/>
      <c r="J17" s="65"/>
      <c r="K17" s="96"/>
      <c r="L17" s="92">
        <f t="shared" si="0"/>
        <v>0</v>
      </c>
      <c r="M17" s="97"/>
      <c r="N17" s="93"/>
      <c r="O17" s="96"/>
      <c r="P17" s="65"/>
      <c r="Q17" s="66"/>
      <c r="R17" s="65"/>
      <c r="S17" s="65"/>
      <c r="T17" s="66"/>
      <c r="U17" s="65"/>
      <c r="V17" s="66"/>
      <c r="W17" s="92">
        <f t="shared" si="1"/>
        <v>0</v>
      </c>
      <c r="X17" s="91"/>
      <c r="Y17" s="97">
        <v>2</v>
      </c>
      <c r="Z17" s="65"/>
      <c r="AA17" s="66">
        <v>2</v>
      </c>
      <c r="AB17" s="92">
        <f t="shared" si="2"/>
        <v>4</v>
      </c>
      <c r="AC17" s="101">
        <f t="shared" si="3"/>
        <v>4</v>
      </c>
      <c r="AD17" s="66"/>
      <c r="AE17" s="66"/>
      <c r="AF17" s="66"/>
      <c r="AG17" s="66"/>
      <c r="AH17" s="106">
        <f t="shared" si="12"/>
        <v>0</v>
      </c>
      <c r="AI17" s="107"/>
      <c r="AJ17" s="108"/>
      <c r="AK17" s="109"/>
      <c r="AL17" s="66"/>
      <c r="AM17" s="66"/>
      <c r="AN17" s="109"/>
      <c r="AO17" s="109"/>
      <c r="AP17" s="66"/>
      <c r="AQ17" s="109"/>
      <c r="AR17" s="66"/>
      <c r="AS17" s="92">
        <f t="shared" si="5"/>
        <v>0</v>
      </c>
      <c r="AT17" s="93"/>
      <c r="AU17" s="92"/>
      <c r="AV17" s="66"/>
      <c r="AW17" s="65"/>
      <c r="AX17" s="92">
        <f t="shared" si="6"/>
        <v>0</v>
      </c>
      <c r="AY17" s="92">
        <f t="shared" si="7"/>
        <v>0</v>
      </c>
      <c r="AZ17" s="92"/>
      <c r="BA17" s="66"/>
      <c r="BB17" s="66"/>
      <c r="BC17" s="92">
        <f t="shared" si="8"/>
        <v>0</v>
      </c>
      <c r="BD17" s="92"/>
      <c r="BE17" s="92"/>
      <c r="BF17" s="115">
        <f t="shared" si="9"/>
        <v>0</v>
      </c>
      <c r="BG17" s="115"/>
      <c r="BH17" s="114">
        <f t="shared" si="13"/>
        <v>4</v>
      </c>
    </row>
    <row r="18" spans="1:60" s="57" customFormat="1" ht="23.25">
      <c r="A18" s="70" t="s">
        <v>321</v>
      </c>
      <c r="B18" s="63" t="s">
        <v>99</v>
      </c>
      <c r="C18" s="64"/>
      <c r="D18" s="65"/>
      <c r="E18" s="66"/>
      <c r="F18" s="65"/>
      <c r="G18" s="66"/>
      <c r="H18" s="65"/>
      <c r="I18" s="66"/>
      <c r="J18" s="65"/>
      <c r="K18" s="66"/>
      <c r="L18" s="92">
        <f t="shared" si="0"/>
        <v>0</v>
      </c>
      <c r="M18" s="95"/>
      <c r="N18" s="91">
        <v>2</v>
      </c>
      <c r="O18" s="96"/>
      <c r="P18" s="65">
        <v>1</v>
      </c>
      <c r="Q18" s="66"/>
      <c r="R18" s="98">
        <v>2</v>
      </c>
      <c r="S18" s="65">
        <v>1</v>
      </c>
      <c r="T18" s="66"/>
      <c r="U18" s="65">
        <v>2</v>
      </c>
      <c r="V18" s="66"/>
      <c r="W18" s="92">
        <f t="shared" si="1"/>
        <v>8</v>
      </c>
      <c r="X18" s="91">
        <v>2</v>
      </c>
      <c r="Y18" s="97"/>
      <c r="Z18" s="65">
        <v>2</v>
      </c>
      <c r="AA18" s="66"/>
      <c r="AB18" s="92">
        <f t="shared" si="2"/>
        <v>4</v>
      </c>
      <c r="AC18" s="101">
        <f t="shared" si="3"/>
        <v>12</v>
      </c>
      <c r="AD18" s="66"/>
      <c r="AE18" s="66"/>
      <c r="AF18" s="66"/>
      <c r="AG18" s="66"/>
      <c r="AH18" s="106">
        <f t="shared" si="12"/>
        <v>0</v>
      </c>
      <c r="AI18" s="107"/>
      <c r="AJ18" s="108"/>
      <c r="AK18" s="109"/>
      <c r="AL18" s="66"/>
      <c r="AM18" s="66"/>
      <c r="AN18" s="109"/>
      <c r="AO18" s="109"/>
      <c r="AP18" s="66"/>
      <c r="AQ18" s="109"/>
      <c r="AR18" s="66"/>
      <c r="AS18" s="92">
        <f t="shared" si="5"/>
        <v>0</v>
      </c>
      <c r="AT18" s="93"/>
      <c r="AU18" s="92"/>
      <c r="AV18" s="66"/>
      <c r="AW18" s="65"/>
      <c r="AX18" s="92">
        <f t="shared" si="6"/>
        <v>0</v>
      </c>
      <c r="AY18" s="92">
        <f t="shared" si="7"/>
        <v>0</v>
      </c>
      <c r="AZ18" s="92"/>
      <c r="BA18" s="66"/>
      <c r="BB18" s="66"/>
      <c r="BC18" s="92">
        <f t="shared" si="8"/>
        <v>0</v>
      </c>
      <c r="BD18" s="92"/>
      <c r="BE18" s="92"/>
      <c r="BF18" s="115">
        <f t="shared" si="9"/>
        <v>0</v>
      </c>
      <c r="BG18" s="115"/>
      <c r="BH18" s="114">
        <f t="shared" si="13"/>
        <v>12</v>
      </c>
    </row>
    <row r="19" spans="1:60" s="57" customFormat="1" ht="32.1" customHeight="1">
      <c r="A19" s="70" t="s">
        <v>322</v>
      </c>
      <c r="B19" s="63" t="s">
        <v>323</v>
      </c>
      <c r="C19" s="64"/>
      <c r="D19" s="65"/>
      <c r="E19" s="66"/>
      <c r="F19" s="65">
        <v>1</v>
      </c>
      <c r="G19" s="66">
        <v>1</v>
      </c>
      <c r="H19" s="65">
        <v>2</v>
      </c>
      <c r="I19" s="66">
        <v>1</v>
      </c>
      <c r="J19" s="65"/>
      <c r="K19" s="66">
        <v>1</v>
      </c>
      <c r="L19" s="92">
        <f t="shared" si="0"/>
        <v>6</v>
      </c>
      <c r="M19" s="95">
        <v>3</v>
      </c>
      <c r="N19" s="91">
        <v>3</v>
      </c>
      <c r="O19" s="66">
        <v>1.5</v>
      </c>
      <c r="P19" s="65">
        <v>1.5</v>
      </c>
      <c r="Q19" s="66">
        <v>2</v>
      </c>
      <c r="R19" s="65">
        <v>1</v>
      </c>
      <c r="S19" s="65"/>
      <c r="T19" s="66">
        <v>0.5</v>
      </c>
      <c r="U19" s="65"/>
      <c r="V19" s="66">
        <v>1</v>
      </c>
      <c r="W19" s="92">
        <f t="shared" si="1"/>
        <v>13.5</v>
      </c>
      <c r="X19" s="91"/>
      <c r="Y19" s="97"/>
      <c r="Z19" s="65"/>
      <c r="AA19" s="66"/>
      <c r="AB19" s="92">
        <f t="shared" si="2"/>
        <v>0</v>
      </c>
      <c r="AC19" s="101">
        <f t="shared" si="3"/>
        <v>19.5</v>
      </c>
      <c r="AD19" s="66"/>
      <c r="AE19" s="66"/>
      <c r="AF19" s="66"/>
      <c r="AG19" s="66"/>
      <c r="AH19" s="106">
        <f t="shared" si="12"/>
        <v>0</v>
      </c>
      <c r="AI19" s="107"/>
      <c r="AJ19" s="108"/>
      <c r="AK19" s="109"/>
      <c r="AL19" s="66"/>
      <c r="AM19" s="66"/>
      <c r="AN19" s="109"/>
      <c r="AO19" s="109"/>
      <c r="AP19" s="66"/>
      <c r="AQ19" s="109"/>
      <c r="AR19" s="66"/>
      <c r="AS19" s="92">
        <f t="shared" si="5"/>
        <v>0</v>
      </c>
      <c r="AT19" s="93"/>
      <c r="AU19" s="92"/>
      <c r="AV19" s="66"/>
      <c r="AW19" s="65"/>
      <c r="AX19" s="92">
        <f t="shared" si="6"/>
        <v>0</v>
      </c>
      <c r="AY19" s="92">
        <f t="shared" si="7"/>
        <v>0</v>
      </c>
      <c r="AZ19" s="92"/>
      <c r="BA19" s="66"/>
      <c r="BB19" s="66"/>
      <c r="BC19" s="92">
        <f t="shared" si="8"/>
        <v>0</v>
      </c>
      <c r="BD19" s="92"/>
      <c r="BE19" s="92"/>
      <c r="BF19" s="115">
        <f t="shared" si="9"/>
        <v>0</v>
      </c>
      <c r="BG19" s="115"/>
      <c r="BH19" s="114">
        <f t="shared" si="11"/>
        <v>19.5</v>
      </c>
    </row>
    <row r="20" spans="1:60" s="57" customFormat="1" ht="27" customHeight="1">
      <c r="A20" s="70" t="s">
        <v>312</v>
      </c>
      <c r="B20" s="63" t="s">
        <v>324</v>
      </c>
      <c r="C20" s="64"/>
      <c r="D20" s="65"/>
      <c r="E20" s="66"/>
      <c r="F20" s="65"/>
      <c r="G20" s="66"/>
      <c r="H20" s="65"/>
      <c r="I20" s="66"/>
      <c r="J20" s="65">
        <v>1</v>
      </c>
      <c r="K20" s="66"/>
      <c r="L20" s="92">
        <f t="shared" si="0"/>
        <v>1</v>
      </c>
      <c r="M20" s="92"/>
      <c r="N20" s="93"/>
      <c r="O20" s="66"/>
      <c r="P20" s="65"/>
      <c r="Q20" s="66"/>
      <c r="R20" s="65">
        <v>1</v>
      </c>
      <c r="S20" s="65">
        <v>0.5</v>
      </c>
      <c r="T20" s="66"/>
      <c r="U20" s="65">
        <v>1</v>
      </c>
      <c r="V20" s="66"/>
      <c r="W20" s="92">
        <f t="shared" si="1"/>
        <v>2.5</v>
      </c>
      <c r="X20" s="91">
        <v>2</v>
      </c>
      <c r="Y20" s="97"/>
      <c r="Z20" s="65">
        <v>2</v>
      </c>
      <c r="AA20" s="66"/>
      <c r="AB20" s="92">
        <f t="shared" si="2"/>
        <v>4</v>
      </c>
      <c r="AC20" s="101">
        <f t="shared" si="3"/>
        <v>7.5</v>
      </c>
      <c r="AD20" s="66"/>
      <c r="AE20" s="66"/>
      <c r="AF20" s="66"/>
      <c r="AG20" s="66"/>
      <c r="AH20" s="106">
        <f t="shared" si="12"/>
        <v>0</v>
      </c>
      <c r="AI20" s="107"/>
      <c r="AJ20" s="108"/>
      <c r="AK20" s="109"/>
      <c r="AL20" s="66"/>
      <c r="AM20" s="66"/>
      <c r="AN20" s="109"/>
      <c r="AO20" s="109"/>
      <c r="AP20" s="66"/>
      <c r="AQ20" s="109"/>
      <c r="AR20" s="66"/>
      <c r="AS20" s="92">
        <f t="shared" si="5"/>
        <v>0</v>
      </c>
      <c r="AT20" s="93"/>
      <c r="AU20" s="92"/>
      <c r="AV20" s="66"/>
      <c r="AW20" s="65"/>
      <c r="AX20" s="92">
        <f t="shared" si="6"/>
        <v>0</v>
      </c>
      <c r="AY20" s="92">
        <f t="shared" si="7"/>
        <v>0</v>
      </c>
      <c r="AZ20" s="92"/>
      <c r="BA20" s="66"/>
      <c r="BB20" s="66"/>
      <c r="BC20" s="92">
        <f t="shared" si="8"/>
        <v>0</v>
      </c>
      <c r="BD20" s="92"/>
      <c r="BE20" s="92"/>
      <c r="BF20" s="115">
        <f t="shared" si="9"/>
        <v>0</v>
      </c>
      <c r="BG20" s="115"/>
      <c r="BH20" s="114">
        <f t="shared" si="11"/>
        <v>7.5</v>
      </c>
    </row>
    <row r="21" spans="1:60" s="57" customFormat="1" ht="23.25">
      <c r="A21" s="67" t="s">
        <v>325</v>
      </c>
      <c r="B21" s="63" t="s">
        <v>109</v>
      </c>
      <c r="C21" s="64"/>
      <c r="D21" s="65"/>
      <c r="E21" s="66"/>
      <c r="F21" s="65"/>
      <c r="G21" s="66"/>
      <c r="H21" s="65"/>
      <c r="I21" s="66"/>
      <c r="J21" s="65"/>
      <c r="K21" s="66"/>
      <c r="L21" s="92">
        <f t="shared" si="0"/>
        <v>0</v>
      </c>
      <c r="M21" s="92"/>
      <c r="N21" s="93"/>
      <c r="O21" s="66"/>
      <c r="P21" s="65"/>
      <c r="Q21" s="66">
        <v>2</v>
      </c>
      <c r="R21" s="65"/>
      <c r="S21" s="65"/>
      <c r="T21" s="66">
        <v>1</v>
      </c>
      <c r="U21" s="65"/>
      <c r="V21" s="66">
        <v>2</v>
      </c>
      <c r="W21" s="92">
        <f t="shared" si="1"/>
        <v>5</v>
      </c>
      <c r="X21" s="91">
        <v>2</v>
      </c>
      <c r="Y21" s="97">
        <v>2</v>
      </c>
      <c r="Z21" s="65"/>
      <c r="AA21" s="66">
        <v>8</v>
      </c>
      <c r="AB21" s="92">
        <f t="shared" si="2"/>
        <v>12</v>
      </c>
      <c r="AC21" s="101">
        <f t="shared" si="3"/>
        <v>17</v>
      </c>
      <c r="AD21" s="66"/>
      <c r="AE21" s="66"/>
      <c r="AF21" s="66"/>
      <c r="AG21" s="66"/>
      <c r="AH21" s="106">
        <f t="shared" si="12"/>
        <v>0</v>
      </c>
      <c r="AI21" s="107"/>
      <c r="AJ21" s="108"/>
      <c r="AK21" s="109"/>
      <c r="AL21" s="66"/>
      <c r="AM21" s="66"/>
      <c r="AN21" s="109"/>
      <c r="AO21" s="109"/>
      <c r="AP21" s="66"/>
      <c r="AQ21" s="109"/>
      <c r="AR21" s="66"/>
      <c r="AS21" s="92">
        <f t="shared" si="5"/>
        <v>0</v>
      </c>
      <c r="AT21" s="93"/>
      <c r="AU21" s="92"/>
      <c r="AV21" s="66"/>
      <c r="AW21" s="65"/>
      <c r="AX21" s="92">
        <f t="shared" si="6"/>
        <v>0</v>
      </c>
      <c r="AY21" s="92">
        <f t="shared" si="7"/>
        <v>0</v>
      </c>
      <c r="AZ21" s="92"/>
      <c r="BA21" s="66"/>
      <c r="BB21" s="66"/>
      <c r="BC21" s="92">
        <f t="shared" si="8"/>
        <v>0</v>
      </c>
      <c r="BD21" s="92"/>
      <c r="BE21" s="92"/>
      <c r="BF21" s="115">
        <f t="shared" si="9"/>
        <v>0</v>
      </c>
      <c r="BG21" s="115"/>
      <c r="BH21" s="114">
        <f t="shared" si="11"/>
        <v>17</v>
      </c>
    </row>
    <row r="22" spans="1:60" s="57" customFormat="1" ht="27" customHeight="1">
      <c r="A22" s="70" t="s">
        <v>326</v>
      </c>
      <c r="B22" s="63" t="s">
        <v>109</v>
      </c>
      <c r="C22" s="64"/>
      <c r="D22" s="65"/>
      <c r="E22" s="66"/>
      <c r="F22" s="65"/>
      <c r="G22" s="66"/>
      <c r="H22" s="65"/>
      <c r="I22" s="66"/>
      <c r="J22" s="65"/>
      <c r="K22" s="66"/>
      <c r="L22" s="92">
        <f t="shared" si="0"/>
        <v>0</v>
      </c>
      <c r="M22" s="92"/>
      <c r="N22" s="93"/>
      <c r="O22" s="66"/>
      <c r="P22" s="65"/>
      <c r="Q22" s="66"/>
      <c r="R22" s="65">
        <v>2</v>
      </c>
      <c r="S22" s="65">
        <v>1</v>
      </c>
      <c r="T22" s="66"/>
      <c r="U22" s="65">
        <v>2</v>
      </c>
      <c r="V22" s="66"/>
      <c r="W22" s="92">
        <f t="shared" si="1"/>
        <v>5</v>
      </c>
      <c r="X22" s="91"/>
      <c r="Y22" s="97"/>
      <c r="Z22" s="65">
        <v>2</v>
      </c>
      <c r="AA22" s="66"/>
      <c r="AB22" s="92">
        <f t="shared" si="2"/>
        <v>2</v>
      </c>
      <c r="AC22" s="101">
        <f t="shared" si="3"/>
        <v>7</v>
      </c>
      <c r="AD22" s="66"/>
      <c r="AE22" s="66"/>
      <c r="AF22" s="66"/>
      <c r="AG22" s="66"/>
      <c r="AH22" s="106">
        <f t="shared" si="12"/>
        <v>0</v>
      </c>
      <c r="AI22" s="107"/>
      <c r="AJ22" s="108"/>
      <c r="AK22" s="109"/>
      <c r="AL22" s="66"/>
      <c r="AM22" s="66"/>
      <c r="AN22" s="109"/>
      <c r="AO22" s="109"/>
      <c r="AP22" s="66"/>
      <c r="AQ22" s="109"/>
      <c r="AR22" s="66"/>
      <c r="AS22" s="92">
        <f t="shared" si="5"/>
        <v>0</v>
      </c>
      <c r="AT22" s="93"/>
      <c r="AU22" s="92"/>
      <c r="AV22" s="66"/>
      <c r="AW22" s="65"/>
      <c r="AX22" s="92">
        <f t="shared" si="6"/>
        <v>0</v>
      </c>
      <c r="AY22" s="92">
        <f t="shared" si="7"/>
        <v>0</v>
      </c>
      <c r="AZ22" s="92"/>
      <c r="BA22" s="66"/>
      <c r="BB22" s="66"/>
      <c r="BC22" s="92">
        <f t="shared" si="8"/>
        <v>0</v>
      </c>
      <c r="BD22" s="92"/>
      <c r="BE22" s="92"/>
      <c r="BF22" s="115">
        <f t="shared" si="9"/>
        <v>0</v>
      </c>
      <c r="BG22" s="115"/>
      <c r="BH22" s="114">
        <f>BI25+SUM(AC22,AY22,BC22,BF22)</f>
        <v>7</v>
      </c>
    </row>
    <row r="23" spans="1:60" s="57" customFormat="1" ht="23.25">
      <c r="A23" s="70" t="s">
        <v>327</v>
      </c>
      <c r="B23" s="63" t="s">
        <v>328</v>
      </c>
      <c r="C23" s="64"/>
      <c r="D23" s="65"/>
      <c r="E23" s="66"/>
      <c r="F23" s="65"/>
      <c r="G23" s="66"/>
      <c r="H23" s="65"/>
      <c r="I23" s="66"/>
      <c r="J23" s="65"/>
      <c r="K23" s="66"/>
      <c r="L23" s="92">
        <f t="shared" si="0"/>
        <v>0</v>
      </c>
      <c r="M23" s="95"/>
      <c r="N23" s="91">
        <v>5</v>
      </c>
      <c r="O23" s="66"/>
      <c r="P23" s="65">
        <v>2.5</v>
      </c>
      <c r="Q23" s="66"/>
      <c r="R23" s="65">
        <v>5</v>
      </c>
      <c r="S23" s="65">
        <v>2.5</v>
      </c>
      <c r="T23" s="66"/>
      <c r="U23" s="65">
        <v>5</v>
      </c>
      <c r="V23" s="66"/>
      <c r="W23" s="92">
        <f t="shared" si="1"/>
        <v>20</v>
      </c>
      <c r="X23" s="91">
        <v>3</v>
      </c>
      <c r="Y23" s="97"/>
      <c r="Z23" s="65">
        <v>3</v>
      </c>
      <c r="AA23" s="66"/>
      <c r="AB23" s="92">
        <f t="shared" si="2"/>
        <v>6</v>
      </c>
      <c r="AC23" s="101">
        <f t="shared" si="3"/>
        <v>26</v>
      </c>
      <c r="AD23" s="66"/>
      <c r="AE23" s="66"/>
      <c r="AF23" s="66"/>
      <c r="AG23" s="66"/>
      <c r="AH23" s="106">
        <f t="shared" si="12"/>
        <v>0</v>
      </c>
      <c r="AI23" s="107"/>
      <c r="AJ23" s="108"/>
      <c r="AK23" s="109"/>
      <c r="AL23" s="66"/>
      <c r="AM23" s="66"/>
      <c r="AN23" s="109"/>
      <c r="AO23" s="109"/>
      <c r="AP23" s="66"/>
      <c r="AQ23" s="109"/>
      <c r="AR23" s="66"/>
      <c r="AS23" s="92">
        <f t="shared" si="5"/>
        <v>0</v>
      </c>
      <c r="AT23" s="93"/>
      <c r="AU23" s="92"/>
      <c r="AV23" s="66"/>
      <c r="AW23" s="65"/>
      <c r="AX23" s="92">
        <f t="shared" si="6"/>
        <v>0</v>
      </c>
      <c r="AY23" s="92">
        <f t="shared" si="7"/>
        <v>0</v>
      </c>
      <c r="AZ23" s="92"/>
      <c r="BA23" s="66"/>
      <c r="BB23" s="66"/>
      <c r="BC23" s="92">
        <f t="shared" si="8"/>
        <v>0</v>
      </c>
      <c r="BD23" s="92"/>
      <c r="BE23" s="92"/>
      <c r="BF23" s="115">
        <f t="shared" si="9"/>
        <v>0</v>
      </c>
      <c r="BG23" s="115"/>
      <c r="BH23" s="114">
        <f t="shared" ref="BH23:BH34" si="14">BI24+SUM(AC23,AY23,BC23,BF23)</f>
        <v>26</v>
      </c>
    </row>
    <row r="24" spans="1:60" s="57" customFormat="1" ht="27.95" customHeight="1">
      <c r="A24" s="70" t="s">
        <v>329</v>
      </c>
      <c r="B24" s="63" t="s">
        <v>330</v>
      </c>
      <c r="C24" s="64"/>
      <c r="D24" s="65"/>
      <c r="E24" s="66"/>
      <c r="F24" s="65"/>
      <c r="G24" s="66">
        <v>2</v>
      </c>
      <c r="H24" s="65"/>
      <c r="I24" s="66">
        <v>2</v>
      </c>
      <c r="J24" s="94"/>
      <c r="K24" s="66">
        <v>2</v>
      </c>
      <c r="L24" s="92">
        <f t="shared" si="0"/>
        <v>6</v>
      </c>
      <c r="M24" s="95">
        <v>3</v>
      </c>
      <c r="N24" s="91"/>
      <c r="O24" s="66">
        <v>1.5</v>
      </c>
      <c r="P24" s="65"/>
      <c r="Q24" s="66">
        <v>3</v>
      </c>
      <c r="R24" s="65"/>
      <c r="S24" s="65"/>
      <c r="T24" s="66">
        <v>1.5</v>
      </c>
      <c r="U24" s="65"/>
      <c r="V24" s="66">
        <v>3</v>
      </c>
      <c r="W24" s="92">
        <f t="shared" si="1"/>
        <v>12</v>
      </c>
      <c r="X24" s="91"/>
      <c r="Y24" s="97">
        <v>2</v>
      </c>
      <c r="Z24" s="65"/>
      <c r="AA24" s="66">
        <v>2</v>
      </c>
      <c r="AB24" s="92">
        <f t="shared" si="2"/>
        <v>4</v>
      </c>
      <c r="AC24" s="101">
        <f t="shared" si="3"/>
        <v>22</v>
      </c>
      <c r="AD24" s="66"/>
      <c r="AE24" s="66"/>
      <c r="AF24" s="66"/>
      <c r="AG24" s="66"/>
      <c r="AH24" s="106">
        <f t="shared" si="12"/>
        <v>0</v>
      </c>
      <c r="AI24" s="107"/>
      <c r="AJ24" s="108"/>
      <c r="AK24" s="109"/>
      <c r="AL24" s="66"/>
      <c r="AM24" s="66"/>
      <c r="AN24" s="109"/>
      <c r="AO24" s="109"/>
      <c r="AP24" s="66"/>
      <c r="AQ24" s="109"/>
      <c r="AR24" s="66"/>
      <c r="AS24" s="92">
        <f t="shared" si="5"/>
        <v>0</v>
      </c>
      <c r="AT24" s="93"/>
      <c r="AU24" s="92"/>
      <c r="AV24" s="66"/>
      <c r="AW24" s="65"/>
      <c r="AX24" s="92">
        <f t="shared" si="6"/>
        <v>0</v>
      </c>
      <c r="AY24" s="92">
        <f t="shared" si="7"/>
        <v>0</v>
      </c>
      <c r="AZ24" s="92"/>
      <c r="BA24" s="66"/>
      <c r="BB24" s="66"/>
      <c r="BC24" s="92">
        <f t="shared" si="8"/>
        <v>0</v>
      </c>
      <c r="BD24" s="92"/>
      <c r="BE24" s="92"/>
      <c r="BF24" s="115">
        <f t="shared" si="9"/>
        <v>0</v>
      </c>
      <c r="BG24" s="115"/>
      <c r="BH24" s="114">
        <f t="shared" si="14"/>
        <v>22</v>
      </c>
    </row>
    <row r="25" spans="1:60" s="57" customFormat="1" ht="23.25">
      <c r="A25" s="67" t="s">
        <v>331</v>
      </c>
      <c r="B25" s="63" t="s">
        <v>332</v>
      </c>
      <c r="C25" s="64"/>
      <c r="D25" s="65"/>
      <c r="E25" s="66"/>
      <c r="F25" s="65"/>
      <c r="G25" s="66"/>
      <c r="H25" s="65"/>
      <c r="I25" s="66"/>
      <c r="J25" s="65"/>
      <c r="K25" s="66"/>
      <c r="L25" s="92">
        <f t="shared" si="0"/>
        <v>0</v>
      </c>
      <c r="M25" s="95">
        <v>5</v>
      </c>
      <c r="N25" s="91"/>
      <c r="O25" s="95"/>
      <c r="P25" s="65"/>
      <c r="Q25" s="66">
        <v>5</v>
      </c>
      <c r="R25" s="65"/>
      <c r="S25" s="65"/>
      <c r="T25" s="66">
        <v>2.5</v>
      </c>
      <c r="U25" s="65"/>
      <c r="V25" s="66">
        <v>5</v>
      </c>
      <c r="W25" s="92">
        <f t="shared" si="1"/>
        <v>17.5</v>
      </c>
      <c r="X25" s="91"/>
      <c r="Y25" s="97">
        <v>3</v>
      </c>
      <c r="Z25" s="91"/>
      <c r="AA25" s="66">
        <v>3</v>
      </c>
      <c r="AB25" s="92">
        <f t="shared" si="2"/>
        <v>6</v>
      </c>
      <c r="AC25" s="101">
        <f t="shared" si="3"/>
        <v>23.5</v>
      </c>
      <c r="AD25" s="66"/>
      <c r="AE25" s="66"/>
      <c r="AF25" s="66"/>
      <c r="AG25" s="66"/>
      <c r="AH25" s="106">
        <f t="shared" si="12"/>
        <v>0</v>
      </c>
      <c r="AI25" s="107"/>
      <c r="AJ25" s="108"/>
      <c r="AK25" s="109"/>
      <c r="AL25" s="66"/>
      <c r="AM25" s="66"/>
      <c r="AN25" s="109"/>
      <c r="AO25" s="109"/>
      <c r="AP25" s="66"/>
      <c r="AQ25" s="109"/>
      <c r="AR25" s="66"/>
      <c r="AS25" s="92">
        <f t="shared" si="5"/>
        <v>0</v>
      </c>
      <c r="AT25" s="93"/>
      <c r="AU25" s="92"/>
      <c r="AV25" s="66"/>
      <c r="AW25" s="65"/>
      <c r="AX25" s="92">
        <f t="shared" si="6"/>
        <v>0</v>
      </c>
      <c r="AY25" s="92">
        <f t="shared" si="7"/>
        <v>0</v>
      </c>
      <c r="AZ25" s="92"/>
      <c r="BA25" s="66"/>
      <c r="BB25" s="66"/>
      <c r="BC25" s="92">
        <f t="shared" si="8"/>
        <v>0</v>
      </c>
      <c r="BD25" s="92"/>
      <c r="BE25" s="92"/>
      <c r="BF25" s="115">
        <f t="shared" si="9"/>
        <v>0</v>
      </c>
      <c r="BG25" s="115"/>
      <c r="BH25" s="114">
        <f t="shared" si="14"/>
        <v>23.5</v>
      </c>
    </row>
    <row r="26" spans="1:60" s="57" customFormat="1" ht="35.1" customHeight="1">
      <c r="A26" s="67" t="s">
        <v>128</v>
      </c>
      <c r="B26" s="63" t="s">
        <v>333</v>
      </c>
      <c r="C26" s="64"/>
      <c r="D26" s="65"/>
      <c r="E26" s="66"/>
      <c r="F26" s="65"/>
      <c r="G26" s="66"/>
      <c r="H26" s="65"/>
      <c r="I26" s="66"/>
      <c r="J26" s="65"/>
      <c r="K26" s="66"/>
      <c r="L26" s="92">
        <f t="shared" si="0"/>
        <v>0</v>
      </c>
      <c r="M26" s="95"/>
      <c r="N26" s="91">
        <v>3</v>
      </c>
      <c r="O26" s="66"/>
      <c r="P26" s="65">
        <v>1.5</v>
      </c>
      <c r="Q26" s="66"/>
      <c r="R26" s="65">
        <v>3</v>
      </c>
      <c r="S26" s="65">
        <v>1.5</v>
      </c>
      <c r="T26" s="66"/>
      <c r="U26" s="65">
        <v>4</v>
      </c>
      <c r="V26" s="66"/>
      <c r="W26" s="92">
        <f t="shared" si="1"/>
        <v>13</v>
      </c>
      <c r="X26" s="91">
        <v>4</v>
      </c>
      <c r="Y26" s="97"/>
      <c r="Z26" s="65">
        <v>4</v>
      </c>
      <c r="AA26" s="66"/>
      <c r="AB26" s="92">
        <f t="shared" si="2"/>
        <v>8</v>
      </c>
      <c r="AC26" s="101">
        <f t="shared" si="3"/>
        <v>21</v>
      </c>
      <c r="AD26" s="66"/>
      <c r="AE26" s="66"/>
      <c r="AF26" s="66"/>
      <c r="AG26" s="66"/>
      <c r="AH26" s="106">
        <f t="shared" si="12"/>
        <v>0</v>
      </c>
      <c r="AI26" s="107"/>
      <c r="AJ26" s="108"/>
      <c r="AK26" s="109"/>
      <c r="AL26" s="66"/>
      <c r="AM26" s="66"/>
      <c r="AN26" s="109"/>
      <c r="AO26" s="109"/>
      <c r="AP26" s="66"/>
      <c r="AQ26" s="109"/>
      <c r="AR26" s="66"/>
      <c r="AS26" s="92">
        <f t="shared" si="5"/>
        <v>0</v>
      </c>
      <c r="AT26" s="93"/>
      <c r="AU26" s="92"/>
      <c r="AV26" s="66"/>
      <c r="AW26" s="65"/>
      <c r="AX26" s="92">
        <f t="shared" si="6"/>
        <v>0</v>
      </c>
      <c r="AY26" s="92">
        <f t="shared" si="7"/>
        <v>0</v>
      </c>
      <c r="AZ26" s="92"/>
      <c r="BA26" s="66"/>
      <c r="BB26" s="66"/>
      <c r="BC26" s="92">
        <f t="shared" si="8"/>
        <v>0</v>
      </c>
      <c r="BD26" s="92"/>
      <c r="BE26" s="92"/>
      <c r="BF26" s="115">
        <f t="shared" si="9"/>
        <v>0</v>
      </c>
      <c r="BG26" s="115"/>
      <c r="BH26" s="114">
        <f t="shared" si="14"/>
        <v>21</v>
      </c>
    </row>
    <row r="27" spans="1:60" s="57" customFormat="1" ht="23.25">
      <c r="A27" s="67" t="s">
        <v>125</v>
      </c>
      <c r="B27" s="63" t="s">
        <v>126</v>
      </c>
      <c r="C27" s="64"/>
      <c r="D27" s="65"/>
      <c r="E27" s="66"/>
      <c r="F27" s="65"/>
      <c r="G27" s="66"/>
      <c r="H27" s="65"/>
      <c r="I27" s="66"/>
      <c r="J27" s="65"/>
      <c r="K27" s="66"/>
      <c r="L27" s="92">
        <f t="shared" si="0"/>
        <v>0</v>
      </c>
      <c r="M27" s="95"/>
      <c r="N27" s="91">
        <v>5</v>
      </c>
      <c r="O27" s="66"/>
      <c r="P27" s="65">
        <v>2.5</v>
      </c>
      <c r="Q27" s="66"/>
      <c r="R27" s="65"/>
      <c r="S27" s="65"/>
      <c r="T27" s="66"/>
      <c r="U27" s="65">
        <v>5</v>
      </c>
      <c r="V27" s="66"/>
      <c r="W27" s="92">
        <f t="shared" si="1"/>
        <v>12.5</v>
      </c>
      <c r="X27" s="93">
        <v>6</v>
      </c>
      <c r="Y27" s="97"/>
      <c r="Z27" s="65">
        <v>6</v>
      </c>
      <c r="AA27" s="66"/>
      <c r="AB27" s="92">
        <f t="shared" si="2"/>
        <v>12</v>
      </c>
      <c r="AC27" s="101">
        <f t="shared" si="3"/>
        <v>24.5</v>
      </c>
      <c r="AD27" s="66"/>
      <c r="AE27" s="66"/>
      <c r="AF27" s="66"/>
      <c r="AG27" s="66"/>
      <c r="AH27" s="106">
        <f t="shared" si="12"/>
        <v>0</v>
      </c>
      <c r="AI27" s="107"/>
      <c r="AJ27" s="108"/>
      <c r="AK27" s="109"/>
      <c r="AL27" s="66"/>
      <c r="AM27" s="66"/>
      <c r="AN27" s="109"/>
      <c r="AO27" s="109"/>
      <c r="AP27" s="66"/>
      <c r="AQ27" s="109"/>
      <c r="AR27" s="66"/>
      <c r="AS27" s="92">
        <f t="shared" si="5"/>
        <v>0</v>
      </c>
      <c r="AT27" s="93"/>
      <c r="AU27" s="92"/>
      <c r="AV27" s="66"/>
      <c r="AW27" s="65"/>
      <c r="AX27" s="92">
        <f t="shared" si="6"/>
        <v>0</v>
      </c>
      <c r="AY27" s="92">
        <f t="shared" si="7"/>
        <v>0</v>
      </c>
      <c r="AZ27" s="92"/>
      <c r="BA27" s="66"/>
      <c r="BB27" s="66"/>
      <c r="BC27" s="92">
        <f t="shared" si="8"/>
        <v>0</v>
      </c>
      <c r="BD27" s="92"/>
      <c r="BE27" s="92"/>
      <c r="BF27" s="115">
        <f t="shared" si="9"/>
        <v>0</v>
      </c>
      <c r="BG27" s="115"/>
      <c r="BH27" s="114">
        <f t="shared" si="14"/>
        <v>24.5</v>
      </c>
    </row>
    <row r="28" spans="1:60" s="57" customFormat="1" ht="27.95" customHeight="1">
      <c r="A28" s="71" t="s">
        <v>334</v>
      </c>
      <c r="B28" s="63" t="s">
        <v>126</v>
      </c>
      <c r="C28" s="64"/>
      <c r="D28" s="65"/>
      <c r="E28" s="66"/>
      <c r="F28" s="65"/>
      <c r="G28" s="66"/>
      <c r="H28" s="65"/>
      <c r="I28" s="66"/>
      <c r="J28" s="65"/>
      <c r="K28" s="66"/>
      <c r="L28" s="92">
        <f t="shared" si="0"/>
        <v>0</v>
      </c>
      <c r="M28" s="95"/>
      <c r="N28" s="91"/>
      <c r="O28" s="66">
        <v>2.5</v>
      </c>
      <c r="P28" s="65"/>
      <c r="Q28" s="66"/>
      <c r="R28" s="65">
        <v>5</v>
      </c>
      <c r="S28" s="65">
        <v>2.5</v>
      </c>
      <c r="T28" s="66">
        <v>2.5</v>
      </c>
      <c r="U28" s="65"/>
      <c r="V28" s="66">
        <v>5</v>
      </c>
      <c r="W28" s="92">
        <f t="shared" si="1"/>
        <v>17.5</v>
      </c>
      <c r="X28" s="93"/>
      <c r="Y28" s="97"/>
      <c r="Z28" s="65"/>
      <c r="AA28" s="66"/>
      <c r="AB28" s="92">
        <f t="shared" si="2"/>
        <v>0</v>
      </c>
      <c r="AC28" s="102">
        <f t="shared" si="3"/>
        <v>17.5</v>
      </c>
      <c r="AD28" s="66"/>
      <c r="AE28" s="66"/>
      <c r="AF28" s="66"/>
      <c r="AG28" s="66"/>
      <c r="AH28" s="106">
        <f t="shared" si="12"/>
        <v>0</v>
      </c>
      <c r="AI28" s="107"/>
      <c r="AJ28" s="108"/>
      <c r="AK28" s="109"/>
      <c r="AL28" s="66"/>
      <c r="AM28" s="66"/>
      <c r="AN28" s="109"/>
      <c r="AO28" s="109"/>
      <c r="AP28" s="66"/>
      <c r="AQ28" s="109"/>
      <c r="AR28" s="66"/>
      <c r="AS28" s="92">
        <f t="shared" si="5"/>
        <v>0</v>
      </c>
      <c r="AT28" s="93"/>
      <c r="AU28" s="92"/>
      <c r="AV28" s="66"/>
      <c r="AW28" s="65"/>
      <c r="AX28" s="92">
        <f t="shared" si="6"/>
        <v>0</v>
      </c>
      <c r="AY28" s="92">
        <f t="shared" si="7"/>
        <v>0</v>
      </c>
      <c r="AZ28" s="92"/>
      <c r="BA28" s="66"/>
      <c r="BB28" s="66"/>
      <c r="BC28" s="92">
        <f t="shared" si="8"/>
        <v>0</v>
      </c>
      <c r="BD28" s="92"/>
      <c r="BE28" s="92"/>
      <c r="BF28" s="115">
        <f t="shared" si="9"/>
        <v>0</v>
      </c>
      <c r="BG28" s="115"/>
      <c r="BH28" s="114">
        <f t="shared" si="14"/>
        <v>17.5</v>
      </c>
    </row>
    <row r="29" spans="1:60" s="57" customFormat="1" ht="23.25">
      <c r="A29" s="71" t="s">
        <v>159</v>
      </c>
      <c r="B29" s="63" t="s">
        <v>126</v>
      </c>
      <c r="C29" s="64"/>
      <c r="D29" s="65"/>
      <c r="E29" s="66"/>
      <c r="F29" s="65"/>
      <c r="G29" s="66"/>
      <c r="H29" s="65"/>
      <c r="I29" s="66"/>
      <c r="J29" s="65"/>
      <c r="K29" s="66"/>
      <c r="L29" s="92">
        <f t="shared" si="0"/>
        <v>0</v>
      </c>
      <c r="M29" s="95">
        <v>5</v>
      </c>
      <c r="N29" s="91"/>
      <c r="O29" s="66"/>
      <c r="P29" s="65"/>
      <c r="Q29" s="66">
        <v>5</v>
      </c>
      <c r="R29" s="65"/>
      <c r="S29" s="65"/>
      <c r="T29" s="66"/>
      <c r="U29" s="65"/>
      <c r="V29" s="66"/>
      <c r="W29" s="92">
        <f t="shared" si="1"/>
        <v>10</v>
      </c>
      <c r="X29" s="93"/>
      <c r="Y29" s="97">
        <v>6</v>
      </c>
      <c r="Z29" s="65"/>
      <c r="AA29" s="66"/>
      <c r="AB29" s="92">
        <f t="shared" si="2"/>
        <v>6</v>
      </c>
      <c r="AC29" s="102">
        <f t="shared" si="3"/>
        <v>16</v>
      </c>
      <c r="AD29" s="66"/>
      <c r="AE29" s="66"/>
      <c r="AF29" s="66"/>
      <c r="AG29" s="66"/>
      <c r="AH29" s="106">
        <f t="shared" si="12"/>
        <v>0</v>
      </c>
      <c r="AI29" s="107"/>
      <c r="AJ29" s="108"/>
      <c r="AK29" s="109"/>
      <c r="AL29" s="66"/>
      <c r="AM29" s="66"/>
      <c r="AN29" s="109"/>
      <c r="AO29" s="109"/>
      <c r="AP29" s="66"/>
      <c r="AQ29" s="109"/>
      <c r="AR29" s="66"/>
      <c r="AS29" s="92">
        <f t="shared" si="5"/>
        <v>0</v>
      </c>
      <c r="AT29" s="93"/>
      <c r="AU29" s="92"/>
      <c r="AV29" s="66"/>
      <c r="AW29" s="65"/>
      <c r="AX29" s="92">
        <f t="shared" si="6"/>
        <v>0</v>
      </c>
      <c r="AY29" s="92">
        <f t="shared" si="7"/>
        <v>0</v>
      </c>
      <c r="AZ29" s="92"/>
      <c r="BA29" s="66"/>
      <c r="BB29" s="66"/>
      <c r="BC29" s="92">
        <f t="shared" si="8"/>
        <v>0</v>
      </c>
      <c r="BD29" s="92"/>
      <c r="BE29" s="92"/>
      <c r="BF29" s="115">
        <f t="shared" si="9"/>
        <v>0</v>
      </c>
      <c r="BG29" s="115"/>
      <c r="BH29" s="114">
        <f t="shared" si="14"/>
        <v>16</v>
      </c>
    </row>
    <row r="30" spans="1:60" s="57" customFormat="1" ht="27.95" customHeight="1">
      <c r="A30" s="67" t="s">
        <v>168</v>
      </c>
      <c r="B30" s="72" t="s">
        <v>335</v>
      </c>
      <c r="C30" s="64"/>
      <c r="D30" s="65"/>
      <c r="E30" s="66"/>
      <c r="F30" s="65"/>
      <c r="G30" s="66"/>
      <c r="H30" s="65"/>
      <c r="I30" s="66"/>
      <c r="J30" s="65"/>
      <c r="K30" s="66"/>
      <c r="L30" s="92">
        <f t="shared" si="0"/>
        <v>0</v>
      </c>
      <c r="M30" s="95"/>
      <c r="N30" s="91"/>
      <c r="O30" s="66"/>
      <c r="P30" s="65"/>
      <c r="Q30" s="66"/>
      <c r="R30" s="65"/>
      <c r="S30" s="65"/>
      <c r="T30" s="66"/>
      <c r="U30" s="65"/>
      <c r="V30" s="66"/>
      <c r="W30" s="92">
        <f t="shared" si="1"/>
        <v>0</v>
      </c>
      <c r="X30" s="93"/>
      <c r="Y30" s="97"/>
      <c r="Z30" s="65">
        <v>4</v>
      </c>
      <c r="AA30" s="66"/>
      <c r="AB30" s="92">
        <f t="shared" si="2"/>
        <v>4</v>
      </c>
      <c r="AC30" s="101">
        <f t="shared" si="3"/>
        <v>4</v>
      </c>
      <c r="AD30" s="66"/>
      <c r="AE30" s="66"/>
      <c r="AF30" s="66"/>
      <c r="AG30" s="66"/>
      <c r="AH30" s="106">
        <f t="shared" si="12"/>
        <v>0</v>
      </c>
      <c r="AI30" s="107"/>
      <c r="AJ30" s="108"/>
      <c r="AK30" s="109"/>
      <c r="AL30" s="66"/>
      <c r="AM30" s="66"/>
      <c r="AN30" s="109"/>
      <c r="AO30" s="109"/>
      <c r="AP30" s="66"/>
      <c r="AQ30" s="109"/>
      <c r="AR30" s="66"/>
      <c r="AS30" s="92">
        <f t="shared" si="5"/>
        <v>0</v>
      </c>
      <c r="AT30" s="91"/>
      <c r="AU30" s="95">
        <v>1</v>
      </c>
      <c r="AV30" s="66">
        <v>1</v>
      </c>
      <c r="AW30" s="65"/>
      <c r="AX30" s="92">
        <f t="shared" si="6"/>
        <v>2</v>
      </c>
      <c r="AY30" s="92">
        <f t="shared" si="7"/>
        <v>2</v>
      </c>
      <c r="AZ30" s="92"/>
      <c r="BA30" s="66"/>
      <c r="BB30" s="66"/>
      <c r="BC30" s="92">
        <f t="shared" si="8"/>
        <v>0</v>
      </c>
      <c r="BD30" s="92"/>
      <c r="BE30" s="95"/>
      <c r="BF30" s="115">
        <f t="shared" si="9"/>
        <v>0</v>
      </c>
      <c r="BG30" s="115"/>
      <c r="BH30" s="114">
        <f t="shared" si="14"/>
        <v>6</v>
      </c>
    </row>
    <row r="31" spans="1:60" s="57" customFormat="1" ht="23.25">
      <c r="A31" s="70" t="s">
        <v>167</v>
      </c>
      <c r="B31" s="63" t="s">
        <v>336</v>
      </c>
      <c r="C31" s="64"/>
      <c r="D31" s="65"/>
      <c r="E31" s="66"/>
      <c r="F31" s="65"/>
      <c r="G31" s="66"/>
      <c r="H31" s="65"/>
      <c r="I31" s="66"/>
      <c r="J31" s="65"/>
      <c r="K31" s="66"/>
      <c r="L31" s="92">
        <f t="shared" si="0"/>
        <v>0</v>
      </c>
      <c r="M31" s="95"/>
      <c r="N31" s="91"/>
      <c r="O31" s="66"/>
      <c r="P31" s="65">
        <v>1.5</v>
      </c>
      <c r="Q31" s="66"/>
      <c r="R31" s="65"/>
      <c r="S31" s="65"/>
      <c r="T31" s="66"/>
      <c r="U31" s="65"/>
      <c r="V31" s="66"/>
      <c r="W31" s="92">
        <f t="shared" si="1"/>
        <v>1.5</v>
      </c>
      <c r="X31" s="91"/>
      <c r="Y31" s="97"/>
      <c r="Z31" s="65"/>
      <c r="AA31" s="66"/>
      <c r="AB31" s="92">
        <f t="shared" si="2"/>
        <v>0</v>
      </c>
      <c r="AC31" s="101">
        <f t="shared" si="3"/>
        <v>1.5</v>
      </c>
      <c r="AD31" s="66"/>
      <c r="AE31" s="66"/>
      <c r="AF31" s="66"/>
      <c r="AG31" s="66"/>
      <c r="AH31" s="106">
        <f t="shared" si="12"/>
        <v>0</v>
      </c>
      <c r="AI31" s="107"/>
      <c r="AJ31" s="108"/>
      <c r="AK31" s="109"/>
      <c r="AL31" s="66"/>
      <c r="AM31" s="66"/>
      <c r="AN31" s="109"/>
      <c r="AO31" s="109"/>
      <c r="AP31" s="66"/>
      <c r="AQ31" s="109"/>
      <c r="AR31" s="66"/>
      <c r="AS31" s="92">
        <f t="shared" si="5"/>
        <v>0</v>
      </c>
      <c r="AT31" s="91"/>
      <c r="AU31" s="95"/>
      <c r="AV31" s="66"/>
      <c r="AW31" s="65"/>
      <c r="AX31" s="92">
        <f t="shared" si="6"/>
        <v>0</v>
      </c>
      <c r="AY31" s="92">
        <f t="shared" si="7"/>
        <v>0</v>
      </c>
      <c r="AZ31" s="92"/>
      <c r="BA31" s="66"/>
      <c r="BB31" s="66"/>
      <c r="BC31" s="92">
        <f t="shared" si="8"/>
        <v>0</v>
      </c>
      <c r="BD31" s="92"/>
      <c r="BE31" s="92"/>
      <c r="BF31" s="115">
        <f t="shared" si="9"/>
        <v>0</v>
      </c>
      <c r="BG31" s="115"/>
      <c r="BH31" s="114">
        <f t="shared" si="14"/>
        <v>1.5</v>
      </c>
    </row>
    <row r="32" spans="1:60" s="57" customFormat="1" ht="30" customHeight="1">
      <c r="A32" s="67" t="s">
        <v>123</v>
      </c>
      <c r="B32" s="63" t="s">
        <v>336</v>
      </c>
      <c r="C32" s="64"/>
      <c r="D32" s="65"/>
      <c r="E32" s="66"/>
      <c r="F32" s="65"/>
      <c r="G32" s="66">
        <v>3</v>
      </c>
      <c r="H32" s="65"/>
      <c r="I32" s="66">
        <v>3</v>
      </c>
      <c r="J32" s="65"/>
      <c r="K32" s="66">
        <v>3</v>
      </c>
      <c r="L32" s="92">
        <f t="shared" si="0"/>
        <v>9</v>
      </c>
      <c r="M32" s="95">
        <v>3</v>
      </c>
      <c r="N32" s="91"/>
      <c r="O32" s="66">
        <v>1.5</v>
      </c>
      <c r="P32" s="65"/>
      <c r="Q32" s="66">
        <v>3</v>
      </c>
      <c r="R32" s="65"/>
      <c r="S32" s="65"/>
      <c r="T32" s="66">
        <v>1.5</v>
      </c>
      <c r="U32" s="65"/>
      <c r="V32" s="66">
        <v>3</v>
      </c>
      <c r="W32" s="92">
        <f t="shared" si="1"/>
        <v>12</v>
      </c>
      <c r="X32" s="93"/>
      <c r="Y32" s="97">
        <v>3</v>
      </c>
      <c r="Z32" s="65"/>
      <c r="AA32" s="66">
        <v>3</v>
      </c>
      <c r="AB32" s="92">
        <f t="shared" si="2"/>
        <v>6</v>
      </c>
      <c r="AC32" s="101">
        <f t="shared" si="3"/>
        <v>27</v>
      </c>
      <c r="AD32" s="66"/>
      <c r="AE32" s="66"/>
      <c r="AF32" s="66"/>
      <c r="AG32" s="66"/>
      <c r="AH32" s="106">
        <f t="shared" si="12"/>
        <v>0</v>
      </c>
      <c r="AI32" s="107"/>
      <c r="AJ32" s="108"/>
      <c r="AK32" s="109"/>
      <c r="AL32" s="66"/>
      <c r="AM32" s="66"/>
      <c r="AN32" s="109"/>
      <c r="AO32" s="109"/>
      <c r="AP32" s="66"/>
      <c r="AQ32" s="109"/>
      <c r="AR32" s="66"/>
      <c r="AS32" s="92">
        <f t="shared" si="5"/>
        <v>0</v>
      </c>
      <c r="AT32" s="91"/>
      <c r="AU32" s="95"/>
      <c r="AV32" s="66"/>
      <c r="AW32" s="65"/>
      <c r="AX32" s="92">
        <f t="shared" si="6"/>
        <v>0</v>
      </c>
      <c r="AY32" s="92">
        <f t="shared" si="7"/>
        <v>0</v>
      </c>
      <c r="AZ32" s="92"/>
      <c r="BA32" s="66"/>
      <c r="BB32" s="66"/>
      <c r="BC32" s="92">
        <f t="shared" si="8"/>
        <v>0</v>
      </c>
      <c r="BD32" s="92"/>
      <c r="BE32" s="92"/>
      <c r="BF32" s="115">
        <f t="shared" si="9"/>
        <v>0</v>
      </c>
      <c r="BG32" s="115"/>
      <c r="BH32" s="114">
        <f t="shared" si="14"/>
        <v>27</v>
      </c>
    </row>
    <row r="33" spans="1:60" s="57" customFormat="1" ht="23.25">
      <c r="A33" s="70" t="s">
        <v>337</v>
      </c>
      <c r="B33" s="63" t="s">
        <v>336</v>
      </c>
      <c r="C33" s="64"/>
      <c r="D33" s="65"/>
      <c r="E33" s="66"/>
      <c r="F33" s="65"/>
      <c r="G33" s="66"/>
      <c r="H33" s="65">
        <v>3</v>
      </c>
      <c r="I33" s="66"/>
      <c r="J33" s="65">
        <v>3</v>
      </c>
      <c r="K33" s="66"/>
      <c r="L33" s="92">
        <f t="shared" si="0"/>
        <v>6</v>
      </c>
      <c r="M33" s="95"/>
      <c r="N33" s="91">
        <v>3</v>
      </c>
      <c r="O33" s="66"/>
      <c r="P33" s="65"/>
      <c r="Q33" s="66"/>
      <c r="R33" s="65">
        <v>3</v>
      </c>
      <c r="S33" s="65">
        <v>1.5</v>
      </c>
      <c r="T33" s="66"/>
      <c r="U33" s="65">
        <v>3</v>
      </c>
      <c r="V33" s="66"/>
      <c r="W33" s="92">
        <f t="shared" si="1"/>
        <v>10.5</v>
      </c>
      <c r="X33" s="91">
        <v>3</v>
      </c>
      <c r="Y33" s="97"/>
      <c r="Z33" s="65">
        <v>3</v>
      </c>
      <c r="AA33" s="66"/>
      <c r="AB33" s="92">
        <f t="shared" si="2"/>
        <v>6</v>
      </c>
      <c r="AC33" s="101">
        <f t="shared" si="3"/>
        <v>22.5</v>
      </c>
      <c r="AD33" s="66"/>
      <c r="AE33" s="66"/>
      <c r="AF33" s="66"/>
      <c r="AG33" s="66"/>
      <c r="AH33" s="106">
        <f t="shared" si="12"/>
        <v>0</v>
      </c>
      <c r="AI33" s="107"/>
      <c r="AJ33" s="108"/>
      <c r="AK33" s="109"/>
      <c r="AL33" s="66"/>
      <c r="AM33" s="66"/>
      <c r="AN33" s="109"/>
      <c r="AO33" s="109"/>
      <c r="AP33" s="66"/>
      <c r="AQ33" s="109"/>
      <c r="AR33" s="66"/>
      <c r="AS33" s="92">
        <f t="shared" si="5"/>
        <v>0</v>
      </c>
      <c r="AT33" s="91"/>
      <c r="AU33" s="95"/>
      <c r="AV33" s="66"/>
      <c r="AW33" s="65"/>
      <c r="AX33" s="92">
        <f t="shared" si="6"/>
        <v>0</v>
      </c>
      <c r="AY33" s="92">
        <f t="shared" si="7"/>
        <v>0</v>
      </c>
      <c r="AZ33" s="92"/>
      <c r="BA33" s="66"/>
      <c r="BB33" s="66"/>
      <c r="BC33" s="92">
        <f t="shared" si="8"/>
        <v>0</v>
      </c>
      <c r="BD33" s="92"/>
      <c r="BE33" s="92"/>
      <c r="BF33" s="115">
        <f t="shared" si="9"/>
        <v>0</v>
      </c>
      <c r="BG33" s="115"/>
      <c r="BH33" s="114">
        <f t="shared" si="14"/>
        <v>22.5</v>
      </c>
    </row>
    <row r="34" spans="1:60" s="57" customFormat="1" ht="27" customHeight="1">
      <c r="A34" s="73" t="s">
        <v>130</v>
      </c>
      <c r="B34" s="63" t="s">
        <v>131</v>
      </c>
      <c r="C34" s="64"/>
      <c r="D34" s="65"/>
      <c r="E34" s="66"/>
      <c r="F34" s="65"/>
      <c r="G34" s="66"/>
      <c r="H34" s="65"/>
      <c r="I34" s="66"/>
      <c r="J34" s="65"/>
      <c r="K34" s="66"/>
      <c r="L34" s="92">
        <f t="shared" si="0"/>
        <v>0</v>
      </c>
      <c r="M34" s="95"/>
      <c r="N34" s="91"/>
      <c r="O34" s="66"/>
      <c r="P34" s="65"/>
      <c r="Q34" s="66">
        <v>1</v>
      </c>
      <c r="R34" s="65">
        <v>1</v>
      </c>
      <c r="S34" s="65">
        <v>1</v>
      </c>
      <c r="T34" s="66">
        <v>1</v>
      </c>
      <c r="U34" s="65">
        <v>2</v>
      </c>
      <c r="V34" s="66">
        <v>2</v>
      </c>
      <c r="W34" s="92">
        <f t="shared" si="1"/>
        <v>8</v>
      </c>
      <c r="X34" s="91">
        <v>2</v>
      </c>
      <c r="Y34" s="97">
        <v>2</v>
      </c>
      <c r="Z34" s="65">
        <v>2</v>
      </c>
      <c r="AA34" s="66">
        <v>2</v>
      </c>
      <c r="AB34" s="92">
        <f t="shared" si="2"/>
        <v>8</v>
      </c>
      <c r="AC34" s="101">
        <f t="shared" si="3"/>
        <v>16</v>
      </c>
      <c r="AD34" s="66"/>
      <c r="AE34" s="66"/>
      <c r="AF34" s="66"/>
      <c r="AG34" s="66"/>
      <c r="AH34" s="106">
        <f t="shared" si="12"/>
        <v>0</v>
      </c>
      <c r="AI34" s="107"/>
      <c r="AJ34" s="108"/>
      <c r="AK34" s="109"/>
      <c r="AL34" s="66"/>
      <c r="AM34" s="66"/>
      <c r="AN34" s="109"/>
      <c r="AO34" s="109"/>
      <c r="AP34" s="66"/>
      <c r="AQ34" s="109"/>
      <c r="AR34" s="66"/>
      <c r="AS34" s="92">
        <f t="shared" si="5"/>
        <v>0</v>
      </c>
      <c r="AT34" s="91"/>
      <c r="AU34" s="95"/>
      <c r="AV34" s="66"/>
      <c r="AW34" s="65"/>
      <c r="AX34" s="92">
        <f t="shared" si="6"/>
        <v>0</v>
      </c>
      <c r="AY34" s="92">
        <f t="shared" si="7"/>
        <v>0</v>
      </c>
      <c r="AZ34" s="92"/>
      <c r="BA34" s="66"/>
      <c r="BB34" s="66"/>
      <c r="BC34" s="92">
        <f t="shared" si="8"/>
        <v>0</v>
      </c>
      <c r="BD34" s="92">
        <v>1</v>
      </c>
      <c r="BE34" s="92"/>
      <c r="BF34" s="115">
        <f t="shared" si="9"/>
        <v>1</v>
      </c>
      <c r="BG34" s="92"/>
      <c r="BH34" s="114">
        <f t="shared" si="14"/>
        <v>17</v>
      </c>
    </row>
    <row r="35" spans="1:60" s="57" customFormat="1" ht="27.95" customHeight="1">
      <c r="A35" s="74" t="s">
        <v>160</v>
      </c>
      <c r="B35" s="63" t="s">
        <v>99</v>
      </c>
      <c r="C35" s="64"/>
      <c r="D35" s="65"/>
      <c r="E35" s="66"/>
      <c r="F35" s="65"/>
      <c r="G35" s="66"/>
      <c r="H35" s="65"/>
      <c r="I35" s="66"/>
      <c r="J35" s="65"/>
      <c r="K35" s="66"/>
      <c r="L35" s="92">
        <f t="shared" si="0"/>
        <v>0</v>
      </c>
      <c r="M35" s="95"/>
      <c r="N35" s="91"/>
      <c r="O35" s="66"/>
      <c r="P35" s="65"/>
      <c r="Q35" s="66">
        <v>2</v>
      </c>
      <c r="R35" s="65"/>
      <c r="S35" s="65"/>
      <c r="T35" s="66">
        <v>1</v>
      </c>
      <c r="U35" s="65"/>
      <c r="V35" s="66">
        <v>2</v>
      </c>
      <c r="W35" s="92">
        <f t="shared" si="1"/>
        <v>5</v>
      </c>
      <c r="X35" s="91"/>
      <c r="Y35" s="97">
        <v>2</v>
      </c>
      <c r="Z35" s="65"/>
      <c r="AA35" s="66">
        <v>2</v>
      </c>
      <c r="AB35" s="92">
        <f t="shared" si="2"/>
        <v>4</v>
      </c>
      <c r="AC35" s="101">
        <f t="shared" si="3"/>
        <v>9</v>
      </c>
      <c r="AD35" s="66"/>
      <c r="AE35" s="66"/>
      <c r="AF35" s="66"/>
      <c r="AG35" s="66"/>
      <c r="AH35" s="106">
        <f t="shared" si="12"/>
        <v>0</v>
      </c>
      <c r="AI35" s="107"/>
      <c r="AJ35" s="108"/>
      <c r="AK35" s="109"/>
      <c r="AL35" s="66"/>
      <c r="AM35" s="111"/>
      <c r="AN35" s="109"/>
      <c r="AO35" s="109"/>
      <c r="AP35" s="66"/>
      <c r="AQ35" s="109"/>
      <c r="AR35" s="66"/>
      <c r="AS35" s="92">
        <f t="shared" si="5"/>
        <v>0</v>
      </c>
      <c r="AT35" s="91"/>
      <c r="AU35" s="95"/>
      <c r="AV35" s="66"/>
      <c r="AW35" s="65"/>
      <c r="AX35" s="92">
        <f t="shared" si="6"/>
        <v>0</v>
      </c>
      <c r="AY35" s="92">
        <f t="shared" si="7"/>
        <v>0</v>
      </c>
      <c r="AZ35" s="92"/>
      <c r="BA35" s="66"/>
      <c r="BB35" s="66"/>
      <c r="BC35" s="92">
        <f t="shared" si="8"/>
        <v>0</v>
      </c>
      <c r="BD35" s="95"/>
      <c r="BE35" s="92">
        <v>1</v>
      </c>
      <c r="BF35" s="115">
        <f t="shared" si="9"/>
        <v>1</v>
      </c>
      <c r="BG35" s="92"/>
      <c r="BH35" s="114">
        <f t="shared" ref="BH35:BH37" si="15">BI37+SUM(AC35,AY35,BC35,BF35)</f>
        <v>10</v>
      </c>
    </row>
    <row r="36" spans="1:60" s="57" customFormat="1" ht="26.1" customHeight="1">
      <c r="A36" s="68" t="s">
        <v>338</v>
      </c>
      <c r="B36" s="63" t="s">
        <v>339</v>
      </c>
      <c r="C36" s="64"/>
      <c r="D36" s="65">
        <v>2</v>
      </c>
      <c r="E36" s="66"/>
      <c r="F36" s="65">
        <v>3</v>
      </c>
      <c r="G36" s="66"/>
      <c r="H36" s="65">
        <v>6</v>
      </c>
      <c r="I36" s="66"/>
      <c r="J36" s="65">
        <v>4</v>
      </c>
      <c r="K36" s="66"/>
      <c r="L36" s="92">
        <f t="shared" si="0"/>
        <v>15</v>
      </c>
      <c r="M36" s="95"/>
      <c r="N36" s="91">
        <v>4</v>
      </c>
      <c r="O36" s="66">
        <v>2.5</v>
      </c>
      <c r="P36" s="65"/>
      <c r="Q36" s="66"/>
      <c r="R36" s="65"/>
      <c r="S36" s="65"/>
      <c r="T36" s="66"/>
      <c r="U36" s="65"/>
      <c r="V36" s="66"/>
      <c r="W36" s="92">
        <f t="shared" si="1"/>
        <v>6.5</v>
      </c>
      <c r="X36" s="91"/>
      <c r="Y36" s="97"/>
      <c r="Z36" s="65"/>
      <c r="AA36" s="66"/>
      <c r="AB36" s="92">
        <f t="shared" si="2"/>
        <v>0</v>
      </c>
      <c r="AC36" s="101">
        <f t="shared" si="3"/>
        <v>21.5</v>
      </c>
      <c r="AD36" s="66"/>
      <c r="AE36" s="66"/>
      <c r="AF36" s="66"/>
      <c r="AG36" s="66"/>
      <c r="AH36" s="106">
        <f t="shared" si="12"/>
        <v>0</v>
      </c>
      <c r="AI36" s="107"/>
      <c r="AJ36" s="108"/>
      <c r="AK36" s="109"/>
      <c r="AL36" s="66"/>
      <c r="AM36" s="111"/>
      <c r="AN36" s="109"/>
      <c r="AO36" s="109"/>
      <c r="AP36" s="66"/>
      <c r="AQ36" s="109"/>
      <c r="AR36" s="66"/>
      <c r="AS36" s="92">
        <f t="shared" si="5"/>
        <v>0</v>
      </c>
      <c r="AT36" s="91"/>
      <c r="AU36" s="95"/>
      <c r="AV36" s="66"/>
      <c r="AW36" s="65"/>
      <c r="AX36" s="92">
        <f t="shared" si="6"/>
        <v>0</v>
      </c>
      <c r="AY36" s="92">
        <f t="shared" si="7"/>
        <v>0</v>
      </c>
      <c r="AZ36" s="92"/>
      <c r="BA36" s="66"/>
      <c r="BB36" s="66"/>
      <c r="BC36" s="92">
        <f t="shared" si="8"/>
        <v>0</v>
      </c>
      <c r="BD36" s="92"/>
      <c r="BE36" s="92"/>
      <c r="BF36" s="115">
        <f t="shared" si="9"/>
        <v>0</v>
      </c>
      <c r="BG36" s="92"/>
      <c r="BH36" s="114">
        <f t="shared" si="15"/>
        <v>21.5</v>
      </c>
    </row>
    <row r="37" spans="1:60" s="57" customFormat="1" ht="24.95" customHeight="1">
      <c r="A37" s="67" t="s">
        <v>340</v>
      </c>
      <c r="B37" s="63" t="s">
        <v>339</v>
      </c>
      <c r="C37" s="64"/>
      <c r="D37" s="65"/>
      <c r="E37" s="66"/>
      <c r="F37" s="65"/>
      <c r="G37" s="66"/>
      <c r="H37" s="65"/>
      <c r="I37" s="66"/>
      <c r="J37" s="65"/>
      <c r="K37" s="66"/>
      <c r="L37" s="92">
        <f t="shared" si="0"/>
        <v>0</v>
      </c>
      <c r="M37" s="95"/>
      <c r="N37" s="91"/>
      <c r="O37" s="66"/>
      <c r="P37" s="65">
        <v>2</v>
      </c>
      <c r="Q37" s="66"/>
      <c r="R37" s="65">
        <v>4</v>
      </c>
      <c r="S37" s="65">
        <v>2</v>
      </c>
      <c r="T37" s="66"/>
      <c r="U37" s="65">
        <v>4</v>
      </c>
      <c r="V37" s="66"/>
      <c r="W37" s="92">
        <f t="shared" si="1"/>
        <v>12</v>
      </c>
      <c r="X37" s="91">
        <v>4</v>
      </c>
      <c r="Y37" s="97"/>
      <c r="Z37" s="65"/>
      <c r="AA37" s="66"/>
      <c r="AB37" s="92">
        <f t="shared" si="2"/>
        <v>4</v>
      </c>
      <c r="AC37" s="101">
        <f t="shared" si="3"/>
        <v>16</v>
      </c>
      <c r="AD37" s="66"/>
      <c r="AE37" s="66"/>
      <c r="AF37" s="66"/>
      <c r="AG37" s="66"/>
      <c r="AH37" s="106">
        <f t="shared" si="12"/>
        <v>0</v>
      </c>
      <c r="AI37" s="107"/>
      <c r="AJ37" s="108"/>
      <c r="AK37" s="109"/>
      <c r="AL37" s="66"/>
      <c r="AM37" s="66"/>
      <c r="AN37" s="109"/>
      <c r="AO37" s="109"/>
      <c r="AP37" s="66"/>
      <c r="AQ37" s="109"/>
      <c r="AR37" s="66"/>
      <c r="AS37" s="92">
        <f t="shared" si="5"/>
        <v>0</v>
      </c>
      <c r="AT37" s="91"/>
      <c r="AU37" s="95"/>
      <c r="AV37" s="66"/>
      <c r="AW37" s="65"/>
      <c r="AX37" s="92">
        <f t="shared" si="6"/>
        <v>0</v>
      </c>
      <c r="AY37" s="92">
        <f t="shared" si="7"/>
        <v>0</v>
      </c>
      <c r="AZ37" s="92"/>
      <c r="BA37" s="66"/>
      <c r="BB37" s="66"/>
      <c r="BC37" s="92">
        <f t="shared" si="8"/>
        <v>0</v>
      </c>
      <c r="BD37" s="92"/>
      <c r="BE37" s="92"/>
      <c r="BF37" s="115">
        <f t="shared" si="9"/>
        <v>0</v>
      </c>
      <c r="BG37" s="92"/>
      <c r="BH37" s="114">
        <f t="shared" si="15"/>
        <v>16</v>
      </c>
    </row>
    <row r="38" spans="1:60" s="57" customFormat="1" ht="23.25">
      <c r="A38" s="67" t="s">
        <v>341</v>
      </c>
      <c r="B38" s="63" t="s">
        <v>121</v>
      </c>
      <c r="C38" s="64"/>
      <c r="D38" s="65"/>
      <c r="E38" s="66"/>
      <c r="F38" s="65"/>
      <c r="G38" s="66"/>
      <c r="H38" s="65"/>
      <c r="I38" s="66"/>
      <c r="J38" s="65"/>
      <c r="K38" s="66"/>
      <c r="L38" s="92">
        <f t="shared" si="0"/>
        <v>0</v>
      </c>
      <c r="M38" s="95"/>
      <c r="N38" s="93"/>
      <c r="O38" s="66">
        <v>1.5</v>
      </c>
      <c r="P38" s="65"/>
      <c r="Q38" s="66">
        <v>3</v>
      </c>
      <c r="R38" s="65"/>
      <c r="S38" s="65"/>
      <c r="T38" s="66">
        <v>1.5</v>
      </c>
      <c r="U38" s="65"/>
      <c r="V38" s="66">
        <v>4</v>
      </c>
      <c r="W38" s="92">
        <f t="shared" si="1"/>
        <v>10</v>
      </c>
      <c r="X38" s="91"/>
      <c r="Y38" s="97"/>
      <c r="Z38" s="65"/>
      <c r="AA38" s="66"/>
      <c r="AB38" s="92">
        <f t="shared" si="2"/>
        <v>0</v>
      </c>
      <c r="AC38" s="101">
        <f t="shared" si="3"/>
        <v>10</v>
      </c>
      <c r="AD38" s="66"/>
      <c r="AE38" s="66"/>
      <c r="AF38" s="66"/>
      <c r="AG38" s="66"/>
      <c r="AH38" s="106">
        <f t="shared" si="12"/>
        <v>0</v>
      </c>
      <c r="AI38" s="107">
        <v>0.5</v>
      </c>
      <c r="AJ38" s="108"/>
      <c r="AK38" s="109"/>
      <c r="AL38" s="66">
        <v>0.25</v>
      </c>
      <c r="AM38" s="66">
        <v>0.5</v>
      </c>
      <c r="AN38" s="109"/>
      <c r="AO38" s="109"/>
      <c r="AP38" s="66">
        <v>0.25</v>
      </c>
      <c r="AQ38" s="109"/>
      <c r="AR38" s="66">
        <v>1</v>
      </c>
      <c r="AS38" s="92">
        <f t="shared" si="5"/>
        <v>2.5</v>
      </c>
      <c r="AT38" s="91"/>
      <c r="AU38" s="95"/>
      <c r="AV38" s="66"/>
      <c r="AW38" s="65"/>
      <c r="AX38" s="92">
        <f t="shared" si="6"/>
        <v>0</v>
      </c>
      <c r="AY38" s="92">
        <f t="shared" si="7"/>
        <v>2.5</v>
      </c>
      <c r="AZ38" s="92"/>
      <c r="BA38" s="66"/>
      <c r="BB38" s="66"/>
      <c r="BC38" s="92">
        <f t="shared" si="8"/>
        <v>0</v>
      </c>
      <c r="BD38" s="92"/>
      <c r="BE38" s="92"/>
      <c r="BF38" s="115">
        <f t="shared" si="9"/>
        <v>0</v>
      </c>
      <c r="BG38" s="92"/>
      <c r="BH38" s="114">
        <f>BI41+SUM(AC38,AY38,BC38,BF38)</f>
        <v>12.5</v>
      </c>
    </row>
    <row r="39" spans="1:60" s="57" customFormat="1" ht="27" customHeight="1">
      <c r="A39" s="67" t="s">
        <v>120</v>
      </c>
      <c r="B39" s="75" t="s">
        <v>121</v>
      </c>
      <c r="C39" s="64"/>
      <c r="D39" s="65"/>
      <c r="E39" s="66"/>
      <c r="F39" s="65"/>
      <c r="G39" s="66"/>
      <c r="H39" s="65"/>
      <c r="I39" s="66"/>
      <c r="J39" s="65"/>
      <c r="K39" s="66"/>
      <c r="L39" s="92">
        <f t="shared" si="0"/>
        <v>0</v>
      </c>
      <c r="M39" s="95">
        <v>3</v>
      </c>
      <c r="N39" s="93"/>
      <c r="O39" s="95"/>
      <c r="P39" s="65"/>
      <c r="Q39" s="92"/>
      <c r="R39" s="65"/>
      <c r="S39" s="65"/>
      <c r="T39" s="92"/>
      <c r="U39" s="65"/>
      <c r="V39" s="66"/>
      <c r="W39" s="92">
        <f t="shared" si="1"/>
        <v>3</v>
      </c>
      <c r="X39" s="91"/>
      <c r="Y39" s="97">
        <v>4</v>
      </c>
      <c r="Z39" s="65"/>
      <c r="AA39" s="66">
        <v>4</v>
      </c>
      <c r="AB39" s="92">
        <f t="shared" si="2"/>
        <v>8</v>
      </c>
      <c r="AC39" s="101">
        <f t="shared" si="3"/>
        <v>11</v>
      </c>
      <c r="AD39" s="66"/>
      <c r="AE39" s="66"/>
      <c r="AF39" s="66"/>
      <c r="AG39" s="66"/>
      <c r="AH39" s="106">
        <f t="shared" si="12"/>
        <v>0</v>
      </c>
      <c r="AI39" s="107"/>
      <c r="AJ39" s="108"/>
      <c r="AK39" s="109"/>
      <c r="AL39" s="66"/>
      <c r="AM39" s="111"/>
      <c r="AN39" s="109"/>
      <c r="AO39" s="109"/>
      <c r="AP39" s="66"/>
      <c r="AQ39" s="109"/>
      <c r="AR39" s="66"/>
      <c r="AS39" s="92">
        <f t="shared" si="5"/>
        <v>0</v>
      </c>
      <c r="AT39" s="91"/>
      <c r="AU39" s="95"/>
      <c r="AV39" s="66"/>
      <c r="AW39" s="65"/>
      <c r="AX39" s="92">
        <f t="shared" si="6"/>
        <v>0</v>
      </c>
      <c r="AY39" s="92">
        <f t="shared" si="7"/>
        <v>0</v>
      </c>
      <c r="AZ39" s="92"/>
      <c r="BA39" s="66"/>
      <c r="BB39" s="66"/>
      <c r="BC39" s="92">
        <f t="shared" si="8"/>
        <v>0</v>
      </c>
      <c r="BD39" s="92"/>
      <c r="BE39" s="92"/>
      <c r="BF39" s="115">
        <f t="shared" si="9"/>
        <v>0</v>
      </c>
      <c r="BG39" s="92"/>
      <c r="BH39" s="114">
        <f>BI41+SUM(AC39,AY39,BC39,BF39)</f>
        <v>11</v>
      </c>
    </row>
    <row r="40" spans="1:60" s="57" customFormat="1" ht="23.25">
      <c r="A40" s="70" t="s">
        <v>342</v>
      </c>
      <c r="B40" s="76"/>
      <c r="C40" s="77"/>
      <c r="D40" s="65"/>
      <c r="E40" s="66"/>
      <c r="F40" s="65"/>
      <c r="G40" s="66"/>
      <c r="H40" s="65"/>
      <c r="I40" s="66"/>
      <c r="J40" s="65"/>
      <c r="K40" s="66"/>
      <c r="L40" s="92">
        <f t="shared" si="0"/>
        <v>0</v>
      </c>
      <c r="M40" s="92"/>
      <c r="N40" s="93"/>
      <c r="O40" s="92"/>
      <c r="P40" s="65"/>
      <c r="Q40" s="92"/>
      <c r="R40" s="65"/>
      <c r="S40" s="65">
        <v>0.5</v>
      </c>
      <c r="T40" s="96">
        <v>0.5</v>
      </c>
      <c r="U40" s="65">
        <v>1</v>
      </c>
      <c r="V40" s="66">
        <v>1</v>
      </c>
      <c r="W40" s="92">
        <f t="shared" si="1"/>
        <v>3</v>
      </c>
      <c r="X40" s="91">
        <v>1</v>
      </c>
      <c r="Y40" s="97">
        <v>1</v>
      </c>
      <c r="Z40" s="65">
        <v>1</v>
      </c>
      <c r="AA40" s="66">
        <v>1</v>
      </c>
      <c r="AB40" s="92">
        <f t="shared" si="2"/>
        <v>4</v>
      </c>
      <c r="AC40" s="92">
        <f t="shared" si="3"/>
        <v>7</v>
      </c>
      <c r="AD40" s="66"/>
      <c r="AE40" s="66"/>
      <c r="AF40" s="66"/>
      <c r="AG40" s="66"/>
      <c r="AH40" s="106">
        <f t="shared" si="12"/>
        <v>0</v>
      </c>
      <c r="AI40" s="107"/>
      <c r="AJ40" s="108"/>
      <c r="AK40" s="109"/>
      <c r="AL40" s="66"/>
      <c r="AM40" s="111"/>
      <c r="AN40" s="109"/>
      <c r="AO40" s="109"/>
      <c r="AP40" s="66"/>
      <c r="AQ40" s="109"/>
      <c r="AR40" s="66"/>
      <c r="AS40" s="92">
        <f t="shared" si="5"/>
        <v>0</v>
      </c>
      <c r="AT40" s="91">
        <v>1</v>
      </c>
      <c r="AU40" s="95"/>
      <c r="AV40" s="66"/>
      <c r="AW40" s="65">
        <v>1</v>
      </c>
      <c r="AX40" s="92">
        <f>SUM(AT40:AW40)</f>
        <v>2</v>
      </c>
      <c r="AY40" s="92">
        <f t="shared" si="7"/>
        <v>2</v>
      </c>
      <c r="AZ40" s="92"/>
      <c r="BA40" s="66"/>
      <c r="BB40" s="66"/>
      <c r="BC40" s="92">
        <f t="shared" si="8"/>
        <v>0</v>
      </c>
      <c r="BD40" s="92"/>
      <c r="BE40" s="92"/>
      <c r="BF40" s="115">
        <f t="shared" si="9"/>
        <v>0</v>
      </c>
      <c r="BG40" s="92"/>
      <c r="BH40" s="114">
        <f>BI42+SUM(AC40,AY40,BC40,BF40)</f>
        <v>9</v>
      </c>
    </row>
    <row r="41" spans="1:60" s="57" customFormat="1" ht="23.25">
      <c r="A41" s="78" t="s">
        <v>343</v>
      </c>
      <c r="B41" s="79"/>
      <c r="C41" s="80"/>
      <c r="D41" s="81">
        <f t="shared" ref="D41:R41" si="16">SUM(D4:D39)</f>
        <v>20</v>
      </c>
      <c r="E41" s="82">
        <f t="shared" si="16"/>
        <v>18</v>
      </c>
      <c r="F41" s="81">
        <f t="shared" si="16"/>
        <v>24</v>
      </c>
      <c r="G41" s="83">
        <f t="shared" si="16"/>
        <v>23</v>
      </c>
      <c r="H41" s="84">
        <f t="shared" si="16"/>
        <v>32</v>
      </c>
      <c r="I41" s="83">
        <f t="shared" si="16"/>
        <v>25</v>
      </c>
      <c r="J41" s="84">
        <f t="shared" si="16"/>
        <v>27</v>
      </c>
      <c r="K41" s="83">
        <f t="shared" si="16"/>
        <v>25</v>
      </c>
      <c r="L41" s="83">
        <f t="shared" si="16"/>
        <v>194</v>
      </c>
      <c r="M41" s="82">
        <f t="shared" si="16"/>
        <v>28</v>
      </c>
      <c r="N41" s="81">
        <f t="shared" si="16"/>
        <v>29</v>
      </c>
      <c r="O41" s="83">
        <f t="shared" si="16"/>
        <v>14</v>
      </c>
      <c r="P41" s="84">
        <f t="shared" si="16"/>
        <v>14.5</v>
      </c>
      <c r="Q41" s="82">
        <f t="shared" si="16"/>
        <v>31</v>
      </c>
      <c r="R41" s="84">
        <f t="shared" si="16"/>
        <v>32</v>
      </c>
      <c r="S41" s="84">
        <f t="shared" ref="S41:AC41" si="17">SUM(S4:S40)</f>
        <v>16.5</v>
      </c>
      <c r="T41" s="82">
        <f t="shared" si="17"/>
        <v>16</v>
      </c>
      <c r="U41" s="81">
        <f>SUM(U10:U40)</f>
        <v>34</v>
      </c>
      <c r="V41" s="83">
        <f t="shared" si="17"/>
        <v>33</v>
      </c>
      <c r="W41" s="82">
        <f t="shared" si="17"/>
        <v>248</v>
      </c>
      <c r="X41" s="84">
        <f t="shared" si="17"/>
        <v>34</v>
      </c>
      <c r="Y41" s="103">
        <f t="shared" si="17"/>
        <v>32</v>
      </c>
      <c r="Z41" s="84">
        <f t="shared" si="17"/>
        <v>34</v>
      </c>
      <c r="AA41" s="103">
        <f t="shared" si="17"/>
        <v>32</v>
      </c>
      <c r="AB41" s="103">
        <f t="shared" si="17"/>
        <v>132</v>
      </c>
      <c r="AC41" s="84">
        <f t="shared" si="17"/>
        <v>574</v>
      </c>
      <c r="AD41" s="66">
        <f>SUM(AD5:AD40)</f>
        <v>1</v>
      </c>
      <c r="AE41" s="66">
        <f>SUM(AE5:AE40)</f>
        <v>1</v>
      </c>
      <c r="AF41" s="84">
        <f t="shared" ref="AF41:AV41" si="18">SUM(AF4:AF40)</f>
        <v>1</v>
      </c>
      <c r="AG41" s="84">
        <f t="shared" si="18"/>
        <v>1</v>
      </c>
      <c r="AH41" s="84">
        <f t="shared" si="18"/>
        <v>4</v>
      </c>
      <c r="AI41" s="381">
        <f t="shared" si="18"/>
        <v>0.5</v>
      </c>
      <c r="AJ41" s="381">
        <f t="shared" si="18"/>
        <v>0.5</v>
      </c>
      <c r="AK41" s="381">
        <f t="shared" si="18"/>
        <v>0.25</v>
      </c>
      <c r="AL41" s="381">
        <f t="shared" si="18"/>
        <v>0.25</v>
      </c>
      <c r="AM41" s="381">
        <f t="shared" si="18"/>
        <v>0.5</v>
      </c>
      <c r="AN41" s="381">
        <f t="shared" si="18"/>
        <v>0.5</v>
      </c>
      <c r="AO41" s="381">
        <f t="shared" si="18"/>
        <v>0.25</v>
      </c>
      <c r="AP41" s="381">
        <f t="shared" si="18"/>
        <v>0.25</v>
      </c>
      <c r="AQ41" s="381">
        <f t="shared" si="18"/>
        <v>1</v>
      </c>
      <c r="AR41" s="381">
        <f t="shared" si="18"/>
        <v>1</v>
      </c>
      <c r="AS41" s="84">
        <f t="shared" si="18"/>
        <v>5</v>
      </c>
      <c r="AT41" s="84">
        <f t="shared" si="18"/>
        <v>1</v>
      </c>
      <c r="AU41" s="84">
        <f t="shared" si="18"/>
        <v>1</v>
      </c>
      <c r="AV41" s="84">
        <f t="shared" si="18"/>
        <v>1</v>
      </c>
      <c r="AW41" s="84">
        <f>SUM(AW12:AW40)</f>
        <v>1</v>
      </c>
      <c r="AX41" s="84">
        <f t="shared" ref="AX41:BH41" si="19">SUM(AX4:AX40)</f>
        <v>4</v>
      </c>
      <c r="AY41" s="84">
        <f t="shared" si="19"/>
        <v>13</v>
      </c>
      <c r="AZ41" s="84">
        <f t="shared" si="19"/>
        <v>0</v>
      </c>
      <c r="BA41" s="84">
        <f t="shared" si="19"/>
        <v>0</v>
      </c>
      <c r="BB41" s="84">
        <f t="shared" si="19"/>
        <v>0</v>
      </c>
      <c r="BC41" s="84">
        <f t="shared" si="19"/>
        <v>0</v>
      </c>
      <c r="BD41" s="84">
        <f t="shared" si="19"/>
        <v>1</v>
      </c>
      <c r="BE41" s="84">
        <f t="shared" si="19"/>
        <v>1</v>
      </c>
      <c r="BF41" s="84">
        <f t="shared" si="19"/>
        <v>2</v>
      </c>
      <c r="BG41" s="84">
        <f t="shared" si="19"/>
        <v>0</v>
      </c>
      <c r="BH41" s="84">
        <f t="shared" si="19"/>
        <v>589</v>
      </c>
    </row>
    <row r="42" spans="1:60" s="57" customFormat="1" ht="23.25">
      <c r="A42" s="85" t="s">
        <v>344</v>
      </c>
      <c r="B42" s="85"/>
      <c r="C42" s="86" t="s">
        <v>345</v>
      </c>
      <c r="D42" s="86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104" t="s">
        <v>346</v>
      </c>
      <c r="Z42" s="104"/>
      <c r="AA42" s="87"/>
      <c r="AB42" s="86"/>
      <c r="AC42" s="86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</row>
    <row r="43" spans="1:60" s="57" customFormat="1" ht="23.25">
      <c r="A43" s="85"/>
      <c r="B43" s="85"/>
      <c r="C43" s="86"/>
      <c r="D43" s="86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104"/>
      <c r="Z43" s="104"/>
      <c r="AA43" s="87"/>
      <c r="AB43" s="86"/>
      <c r="AC43" s="86" t="s">
        <v>347</v>
      </c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</row>
    <row r="44" spans="1:60" s="57" customFormat="1" ht="23.25">
      <c r="A44" s="88" t="s">
        <v>348</v>
      </c>
      <c r="B44" s="88"/>
      <c r="C44" s="86" t="s">
        <v>16</v>
      </c>
      <c r="D44" s="86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104"/>
      <c r="Z44" s="104"/>
      <c r="AA44" s="87"/>
      <c r="AB44" s="86"/>
      <c r="AC44" s="86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</row>
    <row r="45" spans="1:60" s="58" customFormat="1" ht="23.25"/>
  </sheetData>
  <mergeCells count="6">
    <mergeCell ref="D2:V2"/>
    <mergeCell ref="AI2:AR2"/>
    <mergeCell ref="BA2:BE2"/>
    <mergeCell ref="A2:A3"/>
    <mergeCell ref="B2:B3"/>
    <mergeCell ref="C2:C3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6"/>
  <sheetViews>
    <sheetView workbookViewId="0">
      <pane xSplit="1" topLeftCell="C1" activePane="topRight" state="frozen"/>
      <selection pane="topRight" activeCell="A23" sqref="A23:XFD23"/>
    </sheetView>
  </sheetViews>
  <sheetFormatPr defaultColWidth="9.28515625" defaultRowHeight="12.75"/>
  <cols>
    <col min="1" max="1" width="24.7109375" customWidth="1"/>
  </cols>
  <sheetData>
    <row r="2" spans="1:28" s="1" customFormat="1" ht="15.75">
      <c r="A2" s="4"/>
      <c r="B2" s="5" t="s">
        <v>349</v>
      </c>
      <c r="C2" s="5"/>
      <c r="D2" s="5"/>
      <c r="E2" s="5"/>
      <c r="F2" s="5"/>
      <c r="G2" s="5"/>
      <c r="H2" s="5"/>
      <c r="I2" s="33"/>
      <c r="J2" s="4"/>
      <c r="K2" s="3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s="1" customFormat="1" ht="15">
      <c r="A3" s="4"/>
      <c r="B3" s="4"/>
      <c r="C3" s="4"/>
      <c r="D3" s="4"/>
      <c r="E3" s="4"/>
      <c r="F3" s="4"/>
      <c r="G3" s="4"/>
      <c r="H3" s="4"/>
      <c r="I3" s="4"/>
      <c r="J3" s="4"/>
      <c r="K3" s="3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s="1" customFormat="1" ht="15.75">
      <c r="A4" s="6" t="s">
        <v>350</v>
      </c>
      <c r="B4" s="6" t="s">
        <v>351</v>
      </c>
      <c r="C4" s="6" t="s">
        <v>279</v>
      </c>
      <c r="D4" s="6" t="s">
        <v>280</v>
      </c>
      <c r="E4" s="6" t="s">
        <v>281</v>
      </c>
      <c r="F4" s="6" t="s">
        <v>282</v>
      </c>
      <c r="G4" s="6" t="s">
        <v>283</v>
      </c>
      <c r="H4" s="6" t="s">
        <v>284</v>
      </c>
      <c r="I4" s="35" t="s">
        <v>285</v>
      </c>
      <c r="J4" s="35" t="s">
        <v>286</v>
      </c>
      <c r="K4" s="36" t="s">
        <v>304</v>
      </c>
      <c r="L4" s="35" t="s">
        <v>289</v>
      </c>
      <c r="M4" s="35" t="s">
        <v>288</v>
      </c>
      <c r="N4" s="35" t="s">
        <v>290</v>
      </c>
      <c r="O4" s="35" t="s">
        <v>291</v>
      </c>
      <c r="P4" s="37" t="s">
        <v>292</v>
      </c>
      <c r="Q4" s="35" t="s">
        <v>293</v>
      </c>
      <c r="R4" s="35" t="s">
        <v>294</v>
      </c>
      <c r="S4" s="35" t="s">
        <v>295</v>
      </c>
      <c r="T4" s="35" t="s">
        <v>296</v>
      </c>
      <c r="U4" s="35" t="s">
        <v>297</v>
      </c>
      <c r="V4" s="51" t="s">
        <v>304</v>
      </c>
      <c r="W4" s="35" t="s">
        <v>299</v>
      </c>
      <c r="X4" s="35" t="s">
        <v>300</v>
      </c>
      <c r="Y4" s="35" t="s">
        <v>301</v>
      </c>
      <c r="Z4" s="35" t="s">
        <v>305</v>
      </c>
      <c r="AA4" s="51" t="s">
        <v>304</v>
      </c>
      <c r="AB4" s="35" t="s">
        <v>352</v>
      </c>
    </row>
    <row r="5" spans="1:28" s="1" customFormat="1" ht="15.75">
      <c r="A5" s="7" t="s">
        <v>353</v>
      </c>
      <c r="B5" s="8"/>
      <c r="C5" s="6">
        <v>15</v>
      </c>
      <c r="D5" s="6">
        <v>9</v>
      </c>
      <c r="E5" s="6">
        <v>15</v>
      </c>
      <c r="F5" s="6">
        <v>15</v>
      </c>
      <c r="G5" s="6">
        <v>20</v>
      </c>
      <c r="H5" s="6">
        <v>8</v>
      </c>
      <c r="I5" s="35">
        <v>6</v>
      </c>
      <c r="J5" s="35">
        <v>12</v>
      </c>
      <c r="K5" s="38">
        <f t="shared" ref="K5:K14" si="0">SUM(C5:J5)</f>
        <v>100</v>
      </c>
      <c r="L5" s="35">
        <v>17</v>
      </c>
      <c r="M5" s="35">
        <v>6</v>
      </c>
      <c r="N5" s="35">
        <v>7</v>
      </c>
      <c r="O5" s="35">
        <v>4</v>
      </c>
      <c r="P5" s="35">
        <v>12</v>
      </c>
      <c r="Q5" s="35">
        <v>13</v>
      </c>
      <c r="R5" s="35">
        <v>5</v>
      </c>
      <c r="S5" s="35">
        <v>3</v>
      </c>
      <c r="T5" s="35">
        <v>10</v>
      </c>
      <c r="U5" s="35">
        <v>5</v>
      </c>
      <c r="V5" s="47">
        <f t="shared" ref="V5:V14" si="1">SUM(L5:U5)</f>
        <v>82</v>
      </c>
      <c r="W5" s="35">
        <v>6</v>
      </c>
      <c r="X5" s="35">
        <v>8</v>
      </c>
      <c r="Y5" s="35">
        <v>6</v>
      </c>
      <c r="Z5" s="35">
        <v>1</v>
      </c>
      <c r="AA5" s="47">
        <f t="shared" ref="AA5:AA14" si="2">SUM(W5:Z5)</f>
        <v>21</v>
      </c>
      <c r="AB5" s="35">
        <f t="shared" ref="AB5:AB14" si="3">SUM(K5,V5,AA5)</f>
        <v>203</v>
      </c>
    </row>
    <row r="6" spans="1:28" s="1" customFormat="1" ht="15" customHeight="1">
      <c r="A6" s="9" t="s">
        <v>354</v>
      </c>
      <c r="B6" s="10" t="s">
        <v>355</v>
      </c>
      <c r="C6" s="8">
        <v>18</v>
      </c>
      <c r="D6" s="8"/>
      <c r="E6" s="11"/>
      <c r="F6" s="8"/>
      <c r="G6" s="11"/>
      <c r="H6" s="11"/>
      <c r="I6" s="39"/>
      <c r="J6" s="39"/>
      <c r="K6" s="40">
        <f t="shared" si="0"/>
        <v>18</v>
      </c>
      <c r="L6" s="39"/>
      <c r="M6" s="39"/>
      <c r="N6" s="41"/>
      <c r="O6" s="41"/>
      <c r="P6" s="41"/>
      <c r="Q6" s="39"/>
      <c r="R6" s="39"/>
      <c r="S6" s="39"/>
      <c r="T6" s="39"/>
      <c r="U6" s="39"/>
      <c r="V6" s="48">
        <f t="shared" si="1"/>
        <v>0</v>
      </c>
      <c r="W6" s="39"/>
      <c r="X6" s="39"/>
      <c r="Y6" s="39"/>
      <c r="Z6" s="41"/>
      <c r="AA6" s="48">
        <f t="shared" si="2"/>
        <v>0</v>
      </c>
      <c r="AB6" s="39">
        <f t="shared" si="3"/>
        <v>18</v>
      </c>
    </row>
    <row r="7" spans="1:28" s="1" customFormat="1" ht="15.75">
      <c r="A7" s="9" t="s">
        <v>310</v>
      </c>
      <c r="B7" s="10" t="s">
        <v>356</v>
      </c>
      <c r="C7" s="8"/>
      <c r="D7" s="8"/>
      <c r="E7" s="11"/>
      <c r="F7" s="12">
        <v>16</v>
      </c>
      <c r="G7" s="11"/>
      <c r="H7" s="12"/>
      <c r="I7" s="39"/>
      <c r="J7" s="39"/>
      <c r="K7" s="40">
        <f t="shared" si="0"/>
        <v>16</v>
      </c>
      <c r="L7" s="39"/>
      <c r="M7" s="39"/>
      <c r="N7" s="41"/>
      <c r="O7" s="41"/>
      <c r="P7" s="41"/>
      <c r="Q7" s="39"/>
      <c r="R7" s="39"/>
      <c r="S7" s="39"/>
      <c r="T7" s="39"/>
      <c r="U7" s="39"/>
      <c r="V7" s="48">
        <f t="shared" si="1"/>
        <v>0</v>
      </c>
      <c r="W7" s="39"/>
      <c r="X7" s="39"/>
      <c r="Y7" s="39"/>
      <c r="Z7" s="41"/>
      <c r="AA7" s="48">
        <f t="shared" si="2"/>
        <v>0</v>
      </c>
      <c r="AB7" s="39">
        <f t="shared" si="3"/>
        <v>16</v>
      </c>
    </row>
    <row r="8" spans="1:28" s="1" customFormat="1" ht="15.95" customHeight="1">
      <c r="A8" s="9" t="s">
        <v>357</v>
      </c>
      <c r="B8" s="10" t="s">
        <v>356</v>
      </c>
      <c r="C8" s="8"/>
      <c r="D8" s="8"/>
      <c r="E8" s="8">
        <v>18</v>
      </c>
      <c r="F8" s="6"/>
      <c r="G8" s="11"/>
      <c r="H8" s="12"/>
      <c r="I8" s="39"/>
      <c r="J8" s="39"/>
      <c r="K8" s="40">
        <f t="shared" si="0"/>
        <v>18</v>
      </c>
      <c r="L8" s="39"/>
      <c r="M8" s="39"/>
      <c r="N8" s="41"/>
      <c r="O8" s="41"/>
      <c r="P8" s="41"/>
      <c r="Q8" s="39"/>
      <c r="R8" s="39"/>
      <c r="S8" s="39"/>
      <c r="T8" s="39"/>
      <c r="U8" s="39"/>
      <c r="V8" s="48">
        <f t="shared" si="1"/>
        <v>0</v>
      </c>
      <c r="W8" s="39"/>
      <c r="X8" s="39"/>
      <c r="Y8" s="39"/>
      <c r="Z8" s="41"/>
      <c r="AA8" s="48">
        <f t="shared" si="2"/>
        <v>0</v>
      </c>
      <c r="AB8" s="39">
        <f t="shared" si="3"/>
        <v>18</v>
      </c>
    </row>
    <row r="9" spans="1:28" s="1" customFormat="1" ht="15.95" customHeight="1">
      <c r="A9" s="9" t="s">
        <v>157</v>
      </c>
      <c r="B9" s="10" t="s">
        <v>358</v>
      </c>
      <c r="C9" s="8"/>
      <c r="D9" s="8"/>
      <c r="E9" s="8"/>
      <c r="F9" s="6"/>
      <c r="G9" s="11">
        <v>17</v>
      </c>
      <c r="H9" s="12"/>
      <c r="I9" s="39"/>
      <c r="J9" s="39"/>
      <c r="K9" s="40">
        <f t="shared" si="0"/>
        <v>17</v>
      </c>
      <c r="L9" s="39"/>
      <c r="M9" s="39"/>
      <c r="N9" s="41"/>
      <c r="O9" s="41"/>
      <c r="P9" s="41"/>
      <c r="Q9" s="39"/>
      <c r="R9" s="39"/>
      <c r="S9" s="39"/>
      <c r="T9" s="39"/>
      <c r="U9" s="39"/>
      <c r="V9" s="48">
        <f t="shared" si="1"/>
        <v>0</v>
      </c>
      <c r="W9" s="39"/>
      <c r="X9" s="39"/>
      <c r="Y9" s="39"/>
      <c r="Z9" s="41"/>
      <c r="AA9" s="48">
        <f t="shared" si="2"/>
        <v>0</v>
      </c>
      <c r="AB9" s="39">
        <f t="shared" si="3"/>
        <v>17</v>
      </c>
    </row>
    <row r="10" spans="1:28" s="1" customFormat="1" ht="15.75">
      <c r="A10" s="9" t="s">
        <v>359</v>
      </c>
      <c r="B10" s="10" t="s">
        <v>360</v>
      </c>
      <c r="C10" s="12"/>
      <c r="D10" s="8"/>
      <c r="E10" s="6"/>
      <c r="F10" s="8"/>
      <c r="G10" s="12">
        <v>4</v>
      </c>
      <c r="H10" s="11"/>
      <c r="I10" s="42">
        <v>0.5</v>
      </c>
      <c r="J10" s="39"/>
      <c r="K10" s="40">
        <f t="shared" si="0"/>
        <v>4.5</v>
      </c>
      <c r="L10" s="42">
        <v>3</v>
      </c>
      <c r="M10" s="39"/>
      <c r="N10" s="41"/>
      <c r="O10" s="42">
        <v>0.38</v>
      </c>
      <c r="P10" s="41"/>
      <c r="Q10" s="42">
        <v>1.5</v>
      </c>
      <c r="R10" s="42">
        <v>0.38</v>
      </c>
      <c r="S10" s="39"/>
      <c r="T10" s="42">
        <v>1.5</v>
      </c>
      <c r="U10" s="39"/>
      <c r="V10" s="48">
        <f t="shared" si="1"/>
        <v>6.76</v>
      </c>
      <c r="W10" s="42">
        <v>0.75</v>
      </c>
      <c r="X10" s="39"/>
      <c r="Y10" s="42">
        <v>0.75</v>
      </c>
      <c r="Z10" s="41"/>
      <c r="AA10" s="48">
        <f t="shared" si="2"/>
        <v>1.5</v>
      </c>
      <c r="AB10" s="39">
        <f t="shared" si="3"/>
        <v>12.76</v>
      </c>
    </row>
    <row r="11" spans="1:28" s="1" customFormat="1" ht="15" customHeight="1">
      <c r="A11" s="9" t="s">
        <v>361</v>
      </c>
      <c r="B11" s="10" t="s">
        <v>362</v>
      </c>
      <c r="C11" s="8"/>
      <c r="D11" s="8"/>
      <c r="E11" s="11"/>
      <c r="F11" s="8">
        <v>2</v>
      </c>
      <c r="G11" s="11"/>
      <c r="H11" s="11">
        <v>0.5</v>
      </c>
      <c r="I11" s="39"/>
      <c r="J11" s="39">
        <v>1</v>
      </c>
      <c r="K11" s="40">
        <f t="shared" si="0"/>
        <v>3.5</v>
      </c>
      <c r="L11" s="39"/>
      <c r="M11" s="39">
        <v>0.75</v>
      </c>
      <c r="N11" s="41">
        <v>0.38</v>
      </c>
      <c r="O11" s="42"/>
      <c r="P11" s="41">
        <v>1.5</v>
      </c>
      <c r="Q11" s="39"/>
      <c r="R11" s="42"/>
      <c r="S11" s="39">
        <v>0.38</v>
      </c>
      <c r="T11" s="39"/>
      <c r="U11" s="39">
        <v>0.75</v>
      </c>
      <c r="V11" s="48">
        <f t="shared" si="1"/>
        <v>3.76</v>
      </c>
      <c r="W11" s="39"/>
      <c r="X11" s="39">
        <v>0.5</v>
      </c>
      <c r="Y11" s="39"/>
      <c r="Z11" s="41">
        <v>0.5</v>
      </c>
      <c r="AA11" s="48">
        <f t="shared" si="2"/>
        <v>1</v>
      </c>
      <c r="AB11" s="39">
        <f t="shared" si="3"/>
        <v>8.26</v>
      </c>
    </row>
    <row r="12" spans="1:28" s="1" customFormat="1" ht="15.75">
      <c r="A12" s="9" t="s">
        <v>363</v>
      </c>
      <c r="B12" s="13" t="s">
        <v>362</v>
      </c>
      <c r="C12" s="8"/>
      <c r="D12" s="8"/>
      <c r="E12" s="11"/>
      <c r="F12" s="8"/>
      <c r="G12" s="11"/>
      <c r="H12" s="11"/>
      <c r="I12" s="39"/>
      <c r="J12" s="39"/>
      <c r="K12" s="40">
        <f t="shared" si="0"/>
        <v>0</v>
      </c>
      <c r="L12" s="39">
        <v>5</v>
      </c>
      <c r="M12" s="39"/>
      <c r="N12" s="39"/>
      <c r="O12" s="39">
        <v>0.63</v>
      </c>
      <c r="P12" s="41"/>
      <c r="Q12" s="42">
        <v>2.5</v>
      </c>
      <c r="R12" s="39">
        <v>0.63</v>
      </c>
      <c r="S12" s="39"/>
      <c r="T12" s="39">
        <v>2.5</v>
      </c>
      <c r="U12" s="39"/>
      <c r="V12" s="48">
        <f t="shared" si="1"/>
        <v>11.26</v>
      </c>
      <c r="W12" s="39">
        <v>0.75</v>
      </c>
      <c r="X12" s="39"/>
      <c r="Y12" s="39">
        <v>0.75</v>
      </c>
      <c r="Z12" s="41"/>
      <c r="AA12" s="48">
        <f t="shared" si="2"/>
        <v>1.5</v>
      </c>
      <c r="AB12" s="39">
        <f t="shared" si="3"/>
        <v>12.76</v>
      </c>
    </row>
    <row r="13" spans="1:28" s="1" customFormat="1" ht="18" customHeight="1">
      <c r="A13" s="9" t="s">
        <v>364</v>
      </c>
      <c r="B13" s="10" t="s">
        <v>365</v>
      </c>
      <c r="C13" s="8"/>
      <c r="D13" s="8"/>
      <c r="E13" s="11"/>
      <c r="F13" s="8"/>
      <c r="G13" s="11"/>
      <c r="H13" s="11"/>
      <c r="I13" s="39"/>
      <c r="J13" s="39"/>
      <c r="K13" s="40">
        <f t="shared" si="0"/>
        <v>0</v>
      </c>
      <c r="L13" s="39"/>
      <c r="M13" s="39"/>
      <c r="N13" s="39"/>
      <c r="O13" s="41"/>
      <c r="P13" s="41"/>
      <c r="Q13" s="39"/>
      <c r="R13" s="39"/>
      <c r="S13" s="39"/>
      <c r="T13" s="39"/>
      <c r="U13" s="39"/>
      <c r="V13" s="48">
        <f t="shared" si="1"/>
        <v>0</v>
      </c>
      <c r="W13" s="52"/>
      <c r="X13" s="39"/>
      <c r="Y13" s="39">
        <v>1</v>
      </c>
      <c r="Z13" s="41"/>
      <c r="AA13" s="48">
        <f t="shared" si="2"/>
        <v>1</v>
      </c>
      <c r="AB13" s="39">
        <f t="shared" si="3"/>
        <v>1</v>
      </c>
    </row>
    <row r="14" spans="1:28" s="1" customFormat="1" ht="15.75">
      <c r="A14" s="9" t="s">
        <v>366</v>
      </c>
      <c r="B14" s="14" t="s">
        <v>365</v>
      </c>
      <c r="C14" s="8">
        <v>2</v>
      </c>
      <c r="D14" s="8"/>
      <c r="E14" s="15">
        <v>3</v>
      </c>
      <c r="F14" s="8"/>
      <c r="G14" s="11">
        <v>6</v>
      </c>
      <c r="H14" s="15"/>
      <c r="I14" s="43">
        <v>1</v>
      </c>
      <c r="J14" s="43"/>
      <c r="K14" s="40">
        <f t="shared" si="0"/>
        <v>12</v>
      </c>
      <c r="L14" s="43">
        <v>4</v>
      </c>
      <c r="M14" s="35"/>
      <c r="N14" s="42">
        <v>0.63</v>
      </c>
      <c r="O14" s="41"/>
      <c r="P14" s="35"/>
      <c r="Q14" s="43"/>
      <c r="R14" s="43"/>
      <c r="S14" s="35"/>
      <c r="T14" s="43"/>
      <c r="U14" s="53"/>
      <c r="V14" s="48">
        <f t="shared" si="1"/>
        <v>4.63</v>
      </c>
      <c r="W14" s="43"/>
      <c r="X14" s="35"/>
      <c r="Y14" s="43"/>
      <c r="Z14" s="35"/>
      <c r="AA14" s="48">
        <f t="shared" si="2"/>
        <v>0</v>
      </c>
      <c r="AB14" s="39">
        <f t="shared" si="3"/>
        <v>16.63</v>
      </c>
    </row>
    <row r="15" spans="1:28" s="1" customFormat="1" ht="15.75">
      <c r="A15" s="9" t="s">
        <v>367</v>
      </c>
      <c r="B15" s="14" t="s">
        <v>365</v>
      </c>
      <c r="C15" s="8"/>
      <c r="D15" s="8"/>
      <c r="E15" s="15"/>
      <c r="F15" s="8"/>
      <c r="G15" s="11"/>
      <c r="H15" s="15"/>
      <c r="I15" s="43"/>
      <c r="J15" s="43"/>
      <c r="K15" s="40">
        <f t="shared" ref="K15:K22" si="4">SUM(C15:J15)</f>
        <v>0</v>
      </c>
      <c r="L15" s="43"/>
      <c r="M15" s="35">
        <v>1.25</v>
      </c>
      <c r="N15" s="44"/>
      <c r="O15" s="41"/>
      <c r="P15" s="35">
        <v>2.5</v>
      </c>
      <c r="Q15" s="43"/>
      <c r="R15" s="43"/>
      <c r="S15" s="35">
        <v>0.63</v>
      </c>
      <c r="T15" s="43"/>
      <c r="U15" s="53">
        <v>1.25</v>
      </c>
      <c r="V15" s="54">
        <f t="shared" ref="V15:V30" si="5">SUM(L15:U15)</f>
        <v>5.63</v>
      </c>
      <c r="W15" s="43"/>
      <c r="X15" s="35">
        <v>0.75</v>
      </c>
      <c r="Y15" s="43"/>
      <c r="Z15" s="35">
        <v>0.75</v>
      </c>
      <c r="AA15" s="48">
        <f t="shared" ref="AA15:AA30" si="6">SUM(W15:Z15)</f>
        <v>1.5</v>
      </c>
      <c r="AB15" s="55">
        <f t="shared" ref="AB15:AB30" si="7">SUM(K15,V15,AA15)</f>
        <v>7.13</v>
      </c>
    </row>
    <row r="16" spans="1:28" s="1" customFormat="1" ht="17.100000000000001" customHeight="1">
      <c r="A16" s="16" t="s">
        <v>368</v>
      </c>
      <c r="B16" s="13" t="s">
        <v>369</v>
      </c>
      <c r="C16" s="8"/>
      <c r="D16" s="8"/>
      <c r="E16" s="11"/>
      <c r="F16" s="8"/>
      <c r="G16" s="11"/>
      <c r="H16" s="11"/>
      <c r="I16" s="39"/>
      <c r="J16" s="39"/>
      <c r="K16" s="40">
        <f t="shared" si="4"/>
        <v>0</v>
      </c>
      <c r="L16" s="42">
        <v>5</v>
      </c>
      <c r="M16" s="39"/>
      <c r="N16" s="41"/>
      <c r="O16" s="42">
        <v>0.63</v>
      </c>
      <c r="P16" s="41"/>
      <c r="Q16" s="42"/>
      <c r="R16" s="39">
        <v>2.5</v>
      </c>
      <c r="S16" s="39"/>
      <c r="T16" s="42">
        <v>2.5</v>
      </c>
      <c r="U16" s="39"/>
      <c r="V16" s="48">
        <f t="shared" si="5"/>
        <v>10.629999999999999</v>
      </c>
      <c r="W16" s="53">
        <v>1.5</v>
      </c>
      <c r="X16" s="39"/>
      <c r="Y16" s="52">
        <v>1.5</v>
      </c>
      <c r="Z16" s="39"/>
      <c r="AA16" s="48">
        <f t="shared" si="6"/>
        <v>3</v>
      </c>
      <c r="AB16" s="39">
        <f t="shared" si="7"/>
        <v>13.629999999999999</v>
      </c>
    </row>
    <row r="17" spans="1:28" s="1" customFormat="1" ht="15.75">
      <c r="A17" s="17" t="s">
        <v>334</v>
      </c>
      <c r="B17" s="13" t="s">
        <v>369</v>
      </c>
      <c r="C17" s="8"/>
      <c r="D17" s="8"/>
      <c r="E17" s="11"/>
      <c r="F17" s="8"/>
      <c r="G17" s="11"/>
      <c r="H17" s="11"/>
      <c r="I17" s="39"/>
      <c r="J17" s="39"/>
      <c r="K17" s="40">
        <f t="shared" si="4"/>
        <v>0</v>
      </c>
      <c r="L17" s="45"/>
      <c r="M17" s="35"/>
      <c r="N17" s="35">
        <v>0.63</v>
      </c>
      <c r="O17" s="41"/>
      <c r="P17" s="35"/>
      <c r="Q17" s="42">
        <v>2.5</v>
      </c>
      <c r="R17" s="42">
        <v>0.63</v>
      </c>
      <c r="S17" s="43">
        <v>0.63</v>
      </c>
      <c r="T17" s="42"/>
      <c r="U17" s="42">
        <v>1.25</v>
      </c>
      <c r="V17" s="48">
        <f t="shared" si="5"/>
        <v>5.64</v>
      </c>
      <c r="W17" s="42"/>
      <c r="X17" s="43"/>
      <c r="Y17" s="42"/>
      <c r="Z17" s="56"/>
      <c r="AA17" s="48">
        <f t="shared" si="6"/>
        <v>0</v>
      </c>
      <c r="AB17" s="39">
        <f t="shared" si="7"/>
        <v>5.64</v>
      </c>
    </row>
    <row r="18" spans="1:28" s="1" customFormat="1" ht="15" customHeight="1">
      <c r="A18" s="16" t="s">
        <v>340</v>
      </c>
      <c r="B18" s="10" t="s">
        <v>365</v>
      </c>
      <c r="C18" s="8"/>
      <c r="D18" s="8"/>
      <c r="E18" s="11"/>
      <c r="F18" s="8"/>
      <c r="G18" s="12"/>
      <c r="H18" s="11"/>
      <c r="I18" s="39"/>
      <c r="J18" s="39"/>
      <c r="K18" s="40">
        <f t="shared" si="4"/>
        <v>0</v>
      </c>
      <c r="L18" s="42"/>
      <c r="M18" s="39"/>
      <c r="N18" s="41"/>
      <c r="O18" s="35">
        <v>0.5</v>
      </c>
      <c r="P18" s="41"/>
      <c r="Q18" s="35">
        <v>2</v>
      </c>
      <c r="R18" s="42">
        <v>0.5</v>
      </c>
      <c r="S18" s="39"/>
      <c r="T18" s="42">
        <v>2</v>
      </c>
      <c r="U18" s="39"/>
      <c r="V18" s="48">
        <f t="shared" si="5"/>
        <v>5</v>
      </c>
      <c r="W18" s="39">
        <v>1</v>
      </c>
      <c r="X18" s="39"/>
      <c r="Y18" s="42"/>
      <c r="Z18" s="41"/>
      <c r="AA18" s="48">
        <f t="shared" si="6"/>
        <v>1</v>
      </c>
      <c r="AB18" s="39">
        <f t="shared" si="7"/>
        <v>6</v>
      </c>
    </row>
    <row r="19" spans="1:28" s="1" customFormat="1" ht="15.75">
      <c r="A19" s="16" t="s">
        <v>370</v>
      </c>
      <c r="B19" s="13" t="s">
        <v>371</v>
      </c>
      <c r="C19" s="12"/>
      <c r="D19" s="8"/>
      <c r="E19" s="11"/>
      <c r="F19" s="8"/>
      <c r="G19" s="8"/>
      <c r="H19" s="11"/>
      <c r="I19" s="39">
        <v>4.25</v>
      </c>
      <c r="J19" s="39"/>
      <c r="K19" s="40">
        <f t="shared" si="4"/>
        <v>4.25</v>
      </c>
      <c r="L19" s="42"/>
      <c r="M19" s="39"/>
      <c r="N19" s="41"/>
      <c r="O19" s="41"/>
      <c r="P19" s="41"/>
      <c r="Q19" s="39"/>
      <c r="R19" s="39"/>
      <c r="S19" s="39"/>
      <c r="T19" s="39"/>
      <c r="U19" s="39"/>
      <c r="V19" s="48">
        <f t="shared" si="5"/>
        <v>0</v>
      </c>
      <c r="W19" s="39"/>
      <c r="X19" s="39"/>
      <c r="Y19" s="39"/>
      <c r="Z19" s="41"/>
      <c r="AA19" s="48">
        <f t="shared" si="6"/>
        <v>0</v>
      </c>
      <c r="AB19" s="39">
        <f t="shared" si="7"/>
        <v>4.25</v>
      </c>
    </row>
    <row r="20" spans="1:28" s="1" customFormat="1" ht="15" customHeight="1">
      <c r="A20" s="17" t="s">
        <v>321</v>
      </c>
      <c r="B20" s="13" t="s">
        <v>372</v>
      </c>
      <c r="C20" s="8"/>
      <c r="D20" s="8"/>
      <c r="E20" s="11"/>
      <c r="F20" s="8"/>
      <c r="G20" s="11"/>
      <c r="H20" s="8"/>
      <c r="I20" s="39"/>
      <c r="J20" s="39"/>
      <c r="K20" s="40">
        <f t="shared" si="4"/>
        <v>0</v>
      </c>
      <c r="L20" s="39"/>
      <c r="M20" s="39"/>
      <c r="N20" s="41"/>
      <c r="O20" s="41"/>
      <c r="P20" s="41"/>
      <c r="Q20" s="42">
        <v>1</v>
      </c>
      <c r="R20" s="42">
        <v>0.25</v>
      </c>
      <c r="S20" s="39"/>
      <c r="T20" s="39">
        <v>1</v>
      </c>
      <c r="U20" s="39"/>
      <c r="V20" s="48">
        <f t="shared" si="5"/>
        <v>2.25</v>
      </c>
      <c r="W20" s="39">
        <v>0.5</v>
      </c>
      <c r="X20" s="39"/>
      <c r="Y20" s="39">
        <v>0.5</v>
      </c>
      <c r="Z20" s="41"/>
      <c r="AA20" s="48">
        <f t="shared" si="6"/>
        <v>1</v>
      </c>
      <c r="AB20" s="39">
        <f t="shared" si="7"/>
        <v>3.25</v>
      </c>
    </row>
    <row r="21" spans="1:28" s="1" customFormat="1" ht="15.75">
      <c r="A21" s="17" t="s">
        <v>313</v>
      </c>
      <c r="B21" s="13" t="s">
        <v>373</v>
      </c>
      <c r="C21" s="8"/>
      <c r="D21" s="8"/>
      <c r="E21" s="11"/>
      <c r="F21" s="8"/>
      <c r="G21" s="11"/>
      <c r="H21" s="8"/>
      <c r="I21" s="39"/>
      <c r="J21" s="42">
        <v>9</v>
      </c>
      <c r="K21" s="46">
        <f t="shared" si="4"/>
        <v>9</v>
      </c>
      <c r="L21" s="39"/>
      <c r="M21" s="39"/>
      <c r="N21" s="41"/>
      <c r="O21" s="41"/>
      <c r="P21" s="41"/>
      <c r="Q21" s="39"/>
      <c r="R21" s="39"/>
      <c r="S21" s="39"/>
      <c r="T21" s="39"/>
      <c r="U21" s="39"/>
      <c r="V21" s="48">
        <f t="shared" si="5"/>
        <v>0</v>
      </c>
      <c r="W21" s="39"/>
      <c r="X21" s="39"/>
      <c r="Y21" s="39"/>
      <c r="Z21" s="41"/>
      <c r="AA21" s="48">
        <f t="shared" si="6"/>
        <v>0</v>
      </c>
      <c r="AB21" s="55">
        <f t="shared" si="7"/>
        <v>9</v>
      </c>
    </row>
    <row r="22" spans="1:28" s="1" customFormat="1" ht="17.100000000000001" customHeight="1">
      <c r="A22" s="16" t="s">
        <v>374</v>
      </c>
      <c r="B22" s="18" t="s">
        <v>355</v>
      </c>
      <c r="C22" s="8"/>
      <c r="D22" s="6">
        <v>9</v>
      </c>
      <c r="E22" s="11"/>
      <c r="F22" s="11"/>
      <c r="G22" s="11"/>
      <c r="H22" s="12"/>
      <c r="I22" s="39"/>
      <c r="J22" s="39"/>
      <c r="K22" s="46">
        <f t="shared" si="4"/>
        <v>9</v>
      </c>
      <c r="L22" s="39"/>
      <c r="M22" s="39"/>
      <c r="N22" s="41"/>
      <c r="O22" s="41"/>
      <c r="P22" s="41"/>
      <c r="Q22" s="39"/>
      <c r="R22" s="39"/>
      <c r="S22" s="39"/>
      <c r="T22" s="39"/>
      <c r="U22" s="39"/>
      <c r="V22" s="48">
        <f t="shared" si="5"/>
        <v>0</v>
      </c>
      <c r="W22" s="39"/>
      <c r="X22" s="39"/>
      <c r="Y22" s="39"/>
      <c r="Z22" s="41"/>
      <c r="AA22" s="48">
        <f t="shared" si="6"/>
        <v>0</v>
      </c>
      <c r="AB22" s="39">
        <f t="shared" si="7"/>
        <v>9</v>
      </c>
    </row>
    <row r="23" spans="1:28" s="1" customFormat="1" ht="15.75">
      <c r="A23" s="19" t="s">
        <v>375</v>
      </c>
      <c r="B23" s="20" t="s">
        <v>358</v>
      </c>
      <c r="C23" s="8"/>
      <c r="D23" s="8"/>
      <c r="E23" s="11"/>
      <c r="F23" s="8"/>
      <c r="G23" s="11"/>
      <c r="H23" s="11">
        <v>4.5</v>
      </c>
      <c r="I23" s="39"/>
      <c r="J23" s="39"/>
      <c r="K23" s="40">
        <f t="shared" ref="K23:K30" si="8">SUM(C23:J23)</f>
        <v>4.5</v>
      </c>
      <c r="L23" s="39"/>
      <c r="M23" s="39"/>
      <c r="N23" s="41"/>
      <c r="O23" s="41"/>
      <c r="P23" s="41"/>
      <c r="Q23" s="39"/>
      <c r="R23" s="39"/>
      <c r="S23" s="39"/>
      <c r="T23" s="42"/>
      <c r="U23" s="39"/>
      <c r="V23" s="48">
        <f t="shared" si="5"/>
        <v>0</v>
      </c>
      <c r="W23" s="39"/>
      <c r="X23" s="39"/>
      <c r="Y23" s="39"/>
      <c r="Z23" s="39"/>
      <c r="AA23" s="48">
        <f t="shared" si="6"/>
        <v>0</v>
      </c>
      <c r="AB23" s="39">
        <f t="shared" si="7"/>
        <v>4.5</v>
      </c>
    </row>
    <row r="24" spans="1:28" s="1" customFormat="1" ht="15.95" customHeight="1">
      <c r="A24" s="16" t="s">
        <v>376</v>
      </c>
      <c r="B24" s="20" t="s">
        <v>360</v>
      </c>
      <c r="C24" s="8"/>
      <c r="D24" s="6"/>
      <c r="E24" s="11"/>
      <c r="F24" s="8"/>
      <c r="G24" s="11"/>
      <c r="H24" s="11"/>
      <c r="I24" s="39"/>
      <c r="J24" s="42"/>
      <c r="K24" s="40">
        <f t="shared" si="8"/>
        <v>0</v>
      </c>
      <c r="L24" s="39"/>
      <c r="M24" s="35">
        <v>0.75</v>
      </c>
      <c r="N24" s="41">
        <v>0.38</v>
      </c>
      <c r="O24" s="41"/>
      <c r="P24" s="35">
        <v>1.5</v>
      </c>
      <c r="Q24" s="39"/>
      <c r="R24" s="39"/>
      <c r="S24" s="42">
        <v>0.38</v>
      </c>
      <c r="T24" s="39"/>
      <c r="U24" s="42">
        <v>0.75</v>
      </c>
      <c r="V24" s="48">
        <f t="shared" si="5"/>
        <v>3.76</v>
      </c>
      <c r="W24" s="39"/>
      <c r="X24" s="35">
        <v>0.75</v>
      </c>
      <c r="Y24" s="39"/>
      <c r="Z24" s="35">
        <v>0.75</v>
      </c>
      <c r="AA24" s="48">
        <f t="shared" si="6"/>
        <v>1.5</v>
      </c>
      <c r="AB24" s="39">
        <f t="shared" si="7"/>
        <v>5.26</v>
      </c>
    </row>
    <row r="25" spans="1:28" s="1" customFormat="1" ht="15.75">
      <c r="A25" s="16" t="s">
        <v>377</v>
      </c>
      <c r="B25" s="20" t="s">
        <v>109</v>
      </c>
      <c r="C25" s="8"/>
      <c r="D25" s="8"/>
      <c r="E25" s="11"/>
      <c r="F25" s="8"/>
      <c r="G25" s="11"/>
      <c r="H25" s="11"/>
      <c r="I25" s="39"/>
      <c r="J25" s="39"/>
      <c r="K25" s="40">
        <f t="shared" si="8"/>
        <v>0</v>
      </c>
      <c r="L25" s="39"/>
      <c r="M25" s="39"/>
      <c r="N25" s="41"/>
      <c r="O25" s="41"/>
      <c r="P25" s="41">
        <v>1</v>
      </c>
      <c r="Q25" s="39"/>
      <c r="R25" s="39"/>
      <c r="S25" s="42">
        <v>0.25</v>
      </c>
      <c r="T25" s="39"/>
      <c r="U25" s="39">
        <v>0.5</v>
      </c>
      <c r="V25" s="48">
        <f t="shared" si="5"/>
        <v>1.75</v>
      </c>
      <c r="W25" s="39">
        <v>0.5</v>
      </c>
      <c r="X25" s="42">
        <v>0.5</v>
      </c>
      <c r="Y25" s="42"/>
      <c r="Z25" s="35">
        <v>2</v>
      </c>
      <c r="AA25" s="48">
        <f t="shared" si="6"/>
        <v>3</v>
      </c>
      <c r="AB25" s="39">
        <f t="shared" si="7"/>
        <v>4.75</v>
      </c>
    </row>
    <row r="26" spans="1:28" s="1" customFormat="1" ht="18" customHeight="1">
      <c r="A26" s="16" t="s">
        <v>378</v>
      </c>
      <c r="B26" s="20" t="s">
        <v>369</v>
      </c>
      <c r="C26" s="8"/>
      <c r="D26" s="8"/>
      <c r="E26" s="11"/>
      <c r="F26" s="8"/>
      <c r="G26" s="11"/>
      <c r="H26" s="11"/>
      <c r="I26" s="39"/>
      <c r="J26" s="39"/>
      <c r="K26" s="40">
        <f t="shared" si="8"/>
        <v>0</v>
      </c>
      <c r="L26" s="39"/>
      <c r="M26" s="39">
        <v>1.25</v>
      </c>
      <c r="N26" s="41"/>
      <c r="O26" s="41"/>
      <c r="P26" s="41" t="s">
        <v>379</v>
      </c>
      <c r="Q26" s="39"/>
      <c r="R26" s="39"/>
      <c r="S26" s="42"/>
      <c r="T26" s="39"/>
      <c r="U26" s="39"/>
      <c r="V26" s="48">
        <f t="shared" si="5"/>
        <v>1.25</v>
      </c>
      <c r="W26" s="39"/>
      <c r="X26" s="42">
        <v>1.5</v>
      </c>
      <c r="Y26" s="42"/>
      <c r="Z26" s="35"/>
      <c r="AA26" s="48">
        <f t="shared" si="6"/>
        <v>1.5</v>
      </c>
      <c r="AB26" s="39">
        <f t="shared" si="7"/>
        <v>2.75</v>
      </c>
    </row>
    <row r="27" spans="1:28" s="1" customFormat="1" ht="15.75">
      <c r="A27" s="21" t="s">
        <v>130</v>
      </c>
      <c r="B27" s="22" t="s">
        <v>380</v>
      </c>
      <c r="C27" s="8"/>
      <c r="D27" s="8"/>
      <c r="E27" s="8"/>
      <c r="F27" s="8"/>
      <c r="G27" s="8"/>
      <c r="H27" s="8"/>
      <c r="I27" s="41"/>
      <c r="J27" s="41"/>
      <c r="K27" s="38">
        <f t="shared" si="8"/>
        <v>0</v>
      </c>
      <c r="L27" s="41"/>
      <c r="M27" s="41"/>
      <c r="N27" s="41"/>
      <c r="O27" s="41"/>
      <c r="P27" s="35">
        <v>0.5</v>
      </c>
      <c r="Q27" s="41">
        <v>0.5</v>
      </c>
      <c r="R27" s="41">
        <v>0.25</v>
      </c>
      <c r="S27" s="35">
        <v>0.25</v>
      </c>
      <c r="T27" s="41">
        <v>1</v>
      </c>
      <c r="U27" s="35">
        <v>0.5</v>
      </c>
      <c r="V27" s="47">
        <f t="shared" si="5"/>
        <v>3</v>
      </c>
      <c r="W27" s="41">
        <v>0.5</v>
      </c>
      <c r="X27" s="41">
        <v>0.5</v>
      </c>
      <c r="Y27" s="41">
        <v>0.5</v>
      </c>
      <c r="Z27" s="41">
        <v>0.5</v>
      </c>
      <c r="AA27" s="47">
        <f t="shared" si="6"/>
        <v>2</v>
      </c>
      <c r="AB27" s="41">
        <f t="shared" si="7"/>
        <v>5</v>
      </c>
    </row>
    <row r="28" spans="1:28" s="2" customFormat="1" ht="20.100000000000001" customHeight="1">
      <c r="A28" s="21" t="s">
        <v>166</v>
      </c>
      <c r="B28" s="23" t="s">
        <v>360</v>
      </c>
      <c r="C28" s="24"/>
      <c r="D28" s="24"/>
      <c r="E28" s="24">
        <v>2</v>
      </c>
      <c r="F28" s="24">
        <v>2</v>
      </c>
      <c r="G28" s="24"/>
      <c r="H28" s="24">
        <v>0.5</v>
      </c>
      <c r="I28" s="47"/>
      <c r="J28" s="47">
        <v>1</v>
      </c>
      <c r="K28" s="38">
        <f t="shared" si="8"/>
        <v>5.5</v>
      </c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>
        <f t="shared" si="5"/>
        <v>0</v>
      </c>
      <c r="W28" s="47"/>
      <c r="X28" s="47"/>
      <c r="Y28" s="47"/>
      <c r="Z28" s="47"/>
      <c r="AA28" s="47">
        <f t="shared" si="6"/>
        <v>0</v>
      </c>
      <c r="AB28" s="41">
        <f t="shared" si="7"/>
        <v>5.5</v>
      </c>
    </row>
    <row r="29" spans="1:28" s="2" customFormat="1" ht="15.75">
      <c r="A29" s="25" t="s">
        <v>381</v>
      </c>
      <c r="B29" s="23"/>
      <c r="C29" s="24"/>
      <c r="D29" s="24"/>
      <c r="E29" s="24"/>
      <c r="F29" s="24"/>
      <c r="G29" s="24"/>
      <c r="H29" s="24"/>
      <c r="I29" s="47"/>
      <c r="J29" s="47"/>
      <c r="K29" s="38">
        <f t="shared" si="8"/>
        <v>0</v>
      </c>
      <c r="L29" s="47"/>
      <c r="M29" s="47"/>
      <c r="N29" s="47"/>
      <c r="O29" s="47"/>
      <c r="P29" s="47">
        <v>1</v>
      </c>
      <c r="Q29" s="47"/>
      <c r="R29" s="47"/>
      <c r="S29" s="47">
        <v>0.25</v>
      </c>
      <c r="T29" s="47"/>
      <c r="U29" s="47">
        <v>0.5</v>
      </c>
      <c r="V29" s="47">
        <f t="shared" si="5"/>
        <v>1.75</v>
      </c>
      <c r="W29" s="47"/>
      <c r="X29" s="47">
        <v>0.5</v>
      </c>
      <c r="Y29" s="47"/>
      <c r="Z29" s="47">
        <v>0.5</v>
      </c>
      <c r="AA29" s="47">
        <f t="shared" si="6"/>
        <v>1</v>
      </c>
      <c r="AB29" s="41">
        <f t="shared" si="7"/>
        <v>2.75</v>
      </c>
    </row>
    <row r="30" spans="1:28" s="3" customFormat="1" ht="15.75">
      <c r="A30" s="26" t="s">
        <v>326</v>
      </c>
      <c r="B30" s="27"/>
      <c r="C30" s="28"/>
      <c r="D30" s="28"/>
      <c r="E30" s="28"/>
      <c r="F30" s="28"/>
      <c r="G30" s="28"/>
      <c r="H30" s="28"/>
      <c r="I30" s="48"/>
      <c r="J30" s="48"/>
      <c r="K30" s="40">
        <f t="shared" si="8"/>
        <v>0</v>
      </c>
      <c r="L30" s="48"/>
      <c r="M30" s="48"/>
      <c r="N30" s="48"/>
      <c r="O30" s="48"/>
      <c r="P30" s="48"/>
      <c r="Q30" s="48">
        <v>1</v>
      </c>
      <c r="R30" s="48">
        <v>0.25</v>
      </c>
      <c r="S30" s="48"/>
      <c r="T30" s="48">
        <v>1</v>
      </c>
      <c r="U30" s="48"/>
      <c r="V30" s="48">
        <f t="shared" si="5"/>
        <v>2.25</v>
      </c>
      <c r="W30" s="48"/>
      <c r="X30" s="48"/>
      <c r="Y30" s="48">
        <v>0.5</v>
      </c>
      <c r="Z30" s="48"/>
      <c r="AA30" s="48">
        <f t="shared" si="6"/>
        <v>0.5</v>
      </c>
      <c r="AB30" s="41">
        <f t="shared" si="7"/>
        <v>2.75</v>
      </c>
    </row>
    <row r="31" spans="1:28" s="1" customFormat="1" ht="15.75">
      <c r="A31" s="29" t="s">
        <v>304</v>
      </c>
      <c r="B31" s="30" t="s">
        <v>382</v>
      </c>
      <c r="C31" s="31">
        <f t="shared" ref="C31:AB31" si="9">SUM(C6:C27)</f>
        <v>20</v>
      </c>
      <c r="D31" s="31">
        <f t="shared" si="9"/>
        <v>9</v>
      </c>
      <c r="E31" s="31">
        <f t="shared" si="9"/>
        <v>21</v>
      </c>
      <c r="F31" s="31">
        <f t="shared" si="9"/>
        <v>18</v>
      </c>
      <c r="G31" s="31">
        <f t="shared" si="9"/>
        <v>27</v>
      </c>
      <c r="H31" s="31">
        <f t="shared" si="9"/>
        <v>5</v>
      </c>
      <c r="I31" s="49">
        <f t="shared" si="9"/>
        <v>5.75</v>
      </c>
      <c r="J31" s="49">
        <f t="shared" si="9"/>
        <v>10</v>
      </c>
      <c r="K31" s="50">
        <f t="shared" si="9"/>
        <v>115.75</v>
      </c>
      <c r="L31" s="49">
        <f t="shared" si="9"/>
        <v>17</v>
      </c>
      <c r="M31" s="49">
        <f t="shared" si="9"/>
        <v>4</v>
      </c>
      <c r="N31" s="49">
        <f t="shared" si="9"/>
        <v>2.02</v>
      </c>
      <c r="O31" s="49">
        <f t="shared" si="9"/>
        <v>2.14</v>
      </c>
      <c r="P31" s="49">
        <f t="shared" si="9"/>
        <v>7</v>
      </c>
      <c r="Q31" s="49">
        <f t="shared" si="9"/>
        <v>10</v>
      </c>
      <c r="R31" s="49">
        <f t="shared" si="9"/>
        <v>5.14</v>
      </c>
      <c r="S31" s="49">
        <f t="shared" si="9"/>
        <v>2.52</v>
      </c>
      <c r="T31" s="49">
        <f t="shared" si="9"/>
        <v>10.5</v>
      </c>
      <c r="U31" s="49">
        <f t="shared" si="9"/>
        <v>5</v>
      </c>
      <c r="V31" s="50">
        <f t="shared" si="9"/>
        <v>65.319999999999993</v>
      </c>
      <c r="W31" s="49">
        <f t="shared" si="9"/>
        <v>5.5</v>
      </c>
      <c r="X31" s="49">
        <f t="shared" si="9"/>
        <v>4.5</v>
      </c>
      <c r="Y31" s="49">
        <f t="shared" si="9"/>
        <v>5</v>
      </c>
      <c r="Z31" s="49">
        <f t="shared" si="9"/>
        <v>4.5</v>
      </c>
      <c r="AA31" s="49">
        <f t="shared" si="9"/>
        <v>19.5</v>
      </c>
      <c r="AB31" s="50">
        <f t="shared" si="9"/>
        <v>200.57</v>
      </c>
    </row>
    <row r="32" spans="1:28" s="1" customFormat="1" ht="15.75">
      <c r="A32" s="32"/>
    </row>
    <row r="33" spans="2:6" s="1" customFormat="1"/>
    <row r="34" spans="2:6" s="1" customFormat="1">
      <c r="B34" s="1" t="s">
        <v>383</v>
      </c>
      <c r="F34" s="1" t="s">
        <v>384</v>
      </c>
    </row>
    <row r="35" spans="2:6" s="1" customFormat="1"/>
    <row r="36" spans="2:6" s="1" customFormat="1"/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Тариф 01.09.2022г.</vt:lpstr>
      <vt:lpstr>Штат 01.09.2022г</vt:lpstr>
      <vt:lpstr>нагрузка</vt:lpstr>
      <vt:lpstr>тетради</vt:lpstr>
      <vt:lpstr>'Тариф 01.09.2022г.'!Область_печати</vt:lpstr>
      <vt:lpstr>'Штат 01.09.2022г'!Область_печати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Тыныштык Узакбаевна</cp:lastModifiedBy>
  <cp:lastPrinted>2022-01-20T09:47:00Z</cp:lastPrinted>
  <dcterms:created xsi:type="dcterms:W3CDTF">2014-03-18T18:18:00Z</dcterms:created>
  <dcterms:modified xsi:type="dcterms:W3CDTF">2022-12-26T03:46:23Z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1049-11.2.0.11341</vt:lpwstr>
  </property>
  <property fmtid="{D5CDD505-2E9C-101B-9397-08002B2CF9AE}" pid="3" name="ICV">
    <vt:lpwstr>F24E1482479B4C4D97BC33F96C295ED9</vt:lpwstr>
  </property>
</Properties>
</file>